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ameya_panchpor_morningstar_com/Documents/Desktop/PERSONAL/Courses/"/>
    </mc:Choice>
  </mc:AlternateContent>
  <xr:revisionPtr revIDLastSave="1030" documentId="8_{0E9E8F39-D24D-494A-A25F-C2F6D65CCFFF}" xr6:coauthVersionLast="47" xr6:coauthVersionMax="47" xr10:uidLastSave="{A6118A01-EE55-4D70-93C2-EE37FDA86045}"/>
  <bookViews>
    <workbookView xWindow="-110" yWindow="-110" windowWidth="19420" windowHeight="10300" activeTab="1" xr2:uid="{2468FC83-C167-4D34-8C38-A76637C019C4}"/>
  </bookViews>
  <sheets>
    <sheet name="Valuation &gt;" sheetId="2" r:id="rId1"/>
    <sheet name="Sensex Val" sheetId="1" r:id="rId2"/>
    <sheet name="Data &gt;" sheetId="3" r:id="rId3"/>
    <sheet name="Exp Div &amp; BB" sheetId="10" r:id="rId4"/>
    <sheet name="SensexEPSGrowth" sheetId="9" r:id="rId5"/>
    <sheet name="SensexHistorical" sheetId="5" r:id="rId6"/>
    <sheet name="Risk Free Rate Hist" sheetId="6" r:id="rId7"/>
    <sheet name="ERP India" sheetId="7" r:id="rId8"/>
    <sheet name="2023 Buy Back Data" sheetId="8" r:id="rId9"/>
    <sheet name="Data Validation" sheetId="11" state="hidden" r:id="rId10"/>
  </sheets>
  <calcPr calcId="191029" iterate="1" iterateCount="10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8" l="1"/>
  <c r="G99" i="8" s="1"/>
  <c r="F98" i="8"/>
  <c r="G98" i="8" s="1"/>
  <c r="F97" i="8"/>
  <c r="G97" i="8" s="1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G89" i="8" s="1"/>
  <c r="G88" i="8"/>
  <c r="F88" i="8"/>
  <c r="F87" i="8"/>
  <c r="G87" i="8" s="1"/>
  <c r="F86" i="8"/>
  <c r="G86" i="8" s="1"/>
  <c r="F85" i="8"/>
  <c r="G85" i="8" s="1"/>
  <c r="F84" i="8"/>
  <c r="G84" i="8" s="1"/>
  <c r="F83" i="8"/>
  <c r="G83" i="8" s="1"/>
  <c r="G82" i="8"/>
  <c r="F82" i="8"/>
  <c r="F81" i="8"/>
  <c r="G81" i="8" s="1"/>
  <c r="G80" i="8"/>
  <c r="F80" i="8"/>
  <c r="F79" i="8"/>
  <c r="G79" i="8" s="1"/>
  <c r="F78" i="8"/>
  <c r="G78" i="8" s="1"/>
  <c r="F77" i="8"/>
  <c r="G77" i="8" s="1"/>
  <c r="F76" i="8"/>
  <c r="G76" i="8" s="1"/>
  <c r="F75" i="8"/>
  <c r="G75" i="8" s="1"/>
  <c r="G74" i="8"/>
  <c r="F74" i="8"/>
  <c r="F73" i="8"/>
  <c r="G73" i="8" s="1"/>
  <c r="F72" i="8"/>
  <c r="G72" i="8" s="1"/>
  <c r="F71" i="8"/>
  <c r="G71" i="8" s="1"/>
  <c r="G70" i="8"/>
  <c r="F70" i="8"/>
  <c r="F69" i="8"/>
  <c r="G69" i="8" s="1"/>
  <c r="G68" i="8"/>
  <c r="F68" i="8"/>
  <c r="F67" i="8"/>
  <c r="G67" i="8" s="1"/>
  <c r="F66" i="8"/>
  <c r="G66" i="8" s="1"/>
  <c r="F65" i="8"/>
  <c r="G65" i="8" s="1"/>
  <c r="G64" i="8"/>
  <c r="F64" i="8"/>
  <c r="F63" i="8"/>
  <c r="G63" i="8" s="1"/>
  <c r="F62" i="8"/>
  <c r="G62" i="8" s="1"/>
  <c r="F61" i="8"/>
  <c r="G61" i="8" s="1"/>
  <c r="F60" i="8"/>
  <c r="G60" i="8" s="1"/>
  <c r="F59" i="8"/>
  <c r="G59" i="8" s="1"/>
  <c r="G58" i="8"/>
  <c r="F58" i="8"/>
  <c r="F57" i="8"/>
  <c r="G57" i="8" s="1"/>
  <c r="G56" i="8"/>
  <c r="F56" i="8"/>
  <c r="F55" i="8"/>
  <c r="G55" i="8" s="1"/>
  <c r="F54" i="8"/>
  <c r="G54" i="8" s="1"/>
  <c r="G53" i="8"/>
  <c r="F53" i="8"/>
  <c r="F52" i="8"/>
  <c r="G52" i="8" s="1"/>
  <c r="F51" i="8"/>
  <c r="G51" i="8" s="1"/>
  <c r="G50" i="8"/>
  <c r="F50" i="8"/>
  <c r="F49" i="8"/>
  <c r="G49" i="8" s="1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G40" i="8"/>
  <c r="F40" i="8"/>
  <c r="F39" i="8"/>
  <c r="G39" i="8" s="1"/>
  <c r="F38" i="8"/>
  <c r="G38" i="8" s="1"/>
  <c r="F37" i="8"/>
  <c r="G37" i="8" s="1"/>
  <c r="F36" i="8"/>
  <c r="G36" i="8" s="1"/>
  <c r="F35" i="8"/>
  <c r="G35" i="8" s="1"/>
  <c r="G34" i="8"/>
  <c r="F34" i="8"/>
  <c r="F33" i="8"/>
  <c r="G33" i="8" s="1"/>
  <c r="G32" i="8"/>
  <c r="F32" i="8"/>
  <c r="F31" i="8"/>
  <c r="G31" i="8" s="1"/>
  <c r="F30" i="8"/>
  <c r="G30" i="8" s="1"/>
  <c r="F29" i="8"/>
  <c r="G29" i="8" s="1"/>
  <c r="G28" i="8"/>
  <c r="F28" i="8"/>
  <c r="F27" i="8"/>
  <c r="G27" i="8" s="1"/>
  <c r="G26" i="8"/>
  <c r="F26" i="8"/>
  <c r="F25" i="8"/>
  <c r="G25" i="8" s="1"/>
  <c r="F24" i="8"/>
  <c r="G24" i="8" s="1"/>
  <c r="F23" i="8"/>
  <c r="G23" i="8" s="1"/>
  <c r="G22" i="8"/>
  <c r="F22" i="8"/>
  <c r="F21" i="8"/>
  <c r="G21" i="8" s="1"/>
  <c r="F20" i="8"/>
  <c r="G20" i="8" s="1"/>
  <c r="F19" i="8"/>
  <c r="G19" i="8" s="1"/>
  <c r="F18" i="8"/>
  <c r="G18" i="8" s="1"/>
  <c r="F17" i="8"/>
  <c r="G17" i="8" s="1"/>
  <c r="G16" i="8"/>
  <c r="F16" i="8"/>
  <c r="F15" i="8"/>
  <c r="G15" i="8" s="1"/>
  <c r="G14" i="8"/>
  <c r="F14" i="8"/>
  <c r="F13" i="8"/>
  <c r="G13" i="8" s="1"/>
  <c r="F12" i="8"/>
  <c r="G12" i="8" s="1"/>
  <c r="F11" i="8"/>
  <c r="G11" i="8" s="1"/>
  <c r="G10" i="8"/>
  <c r="F10" i="8"/>
  <c r="F9" i="8"/>
  <c r="G9" i="8" s="1"/>
  <c r="G8" i="8"/>
  <c r="F8" i="8"/>
  <c r="F7" i="8"/>
  <c r="G7" i="8" s="1"/>
  <c r="F6" i="8"/>
  <c r="G6" i="8" s="1"/>
  <c r="G5" i="8"/>
  <c r="F5" i="8"/>
  <c r="G4" i="8"/>
  <c r="F4" i="8"/>
  <c r="G11" i="7"/>
  <c r="G9" i="7"/>
  <c r="G7" i="7"/>
  <c r="G5" i="7"/>
  <c r="G3" i="7"/>
  <c r="I5" i="6"/>
  <c r="J5" i="6" s="1"/>
  <c r="J4" i="6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G8" i="5"/>
  <c r="G9" i="5" s="1"/>
  <c r="D8" i="5"/>
  <c r="H7" i="5"/>
  <c r="I7" i="5" s="1"/>
  <c r="G7" i="5"/>
  <c r="D7" i="5"/>
  <c r="G6" i="5"/>
  <c r="H6" i="5" s="1"/>
  <c r="D6" i="5"/>
  <c r="G5" i="5"/>
  <c r="H5" i="5" s="1"/>
  <c r="C5" i="9" s="1"/>
  <c r="D5" i="5"/>
  <c r="H4" i="5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B7" i="9"/>
  <c r="D6" i="9"/>
  <c r="B6" i="9"/>
  <c r="D5" i="9"/>
  <c r="B5" i="9"/>
  <c r="B5" i="10" s="1"/>
  <c r="D4" i="9"/>
  <c r="C4" i="9"/>
  <c r="E4" i="9" s="1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B6" i="10"/>
  <c r="D5" i="10"/>
  <c r="D4" i="10"/>
  <c r="B4" i="10"/>
  <c r="B14" i="1"/>
  <c r="B15" i="1" s="1"/>
  <c r="B16" i="1" s="1"/>
  <c r="B17" i="1" s="1"/>
  <c r="B18" i="1" s="1"/>
  <c r="B19" i="1" s="1"/>
  <c r="B20" i="1" s="1"/>
  <c r="B21" i="1" s="1"/>
  <c r="B22" i="1" s="1"/>
  <c r="B13" i="1"/>
  <c r="D9" i="1"/>
  <c r="D5" i="1"/>
  <c r="C4" i="1"/>
  <c r="D4" i="1" s="1"/>
  <c r="H8" i="5" l="1"/>
  <c r="E5" i="9"/>
  <c r="C5" i="10"/>
  <c r="E5" i="10" s="1"/>
  <c r="G10" i="5"/>
  <c r="H9" i="5"/>
  <c r="B7" i="10"/>
  <c r="B8" i="9"/>
  <c r="C7" i="9"/>
  <c r="C4" i="10"/>
  <c r="E4" i="10" s="1"/>
  <c r="J4" i="8"/>
  <c r="I6" i="5"/>
  <c r="I5" i="5"/>
  <c r="J3" i="8"/>
  <c r="C6" i="9"/>
  <c r="I6" i="6"/>
  <c r="I9" i="5" l="1"/>
  <c r="C9" i="9"/>
  <c r="H10" i="5"/>
  <c r="G11" i="5"/>
  <c r="F5" i="10"/>
  <c r="G5" i="10"/>
  <c r="H5" i="10" s="1"/>
  <c r="J6" i="6"/>
  <c r="I7" i="6"/>
  <c r="E7" i="9"/>
  <c r="C7" i="10"/>
  <c r="E7" i="10" s="1"/>
  <c r="B9" i="9"/>
  <c r="B8" i="10"/>
  <c r="C6" i="10"/>
  <c r="E6" i="10" s="1"/>
  <c r="E6" i="9"/>
  <c r="C8" i="9"/>
  <c r="I8" i="5"/>
  <c r="F4" i="10"/>
  <c r="G4" i="10" s="1"/>
  <c r="H4" i="10" s="1"/>
  <c r="F7" i="9" l="1"/>
  <c r="I8" i="6"/>
  <c r="J7" i="6"/>
  <c r="I10" i="5"/>
  <c r="C10" i="9"/>
  <c r="C8" i="10"/>
  <c r="E8" i="10" s="1"/>
  <c r="E8" i="9"/>
  <c r="F6" i="10"/>
  <c r="G6" i="10"/>
  <c r="H6" i="10" s="1"/>
  <c r="G12" i="5"/>
  <c r="H11" i="5"/>
  <c r="B9" i="10"/>
  <c r="B10" i="9"/>
  <c r="F7" i="10"/>
  <c r="G7" i="10" s="1"/>
  <c r="H7" i="10" s="1"/>
  <c r="E9" i="9"/>
  <c r="C9" i="10"/>
  <c r="E9" i="10" s="1"/>
  <c r="C11" i="9" l="1"/>
  <c r="I11" i="5"/>
  <c r="G8" i="10"/>
  <c r="H8" i="10" s="1"/>
  <c r="F8" i="10"/>
  <c r="G9" i="9"/>
  <c r="F8" i="9"/>
  <c r="B11" i="9"/>
  <c r="B10" i="10"/>
  <c r="C10" i="10"/>
  <c r="E10" i="10" s="1"/>
  <c r="E10" i="9"/>
  <c r="G13" i="5"/>
  <c r="H12" i="5"/>
  <c r="I9" i="6"/>
  <c r="J8" i="6"/>
  <c r="F9" i="10"/>
  <c r="G9" i="10" s="1"/>
  <c r="H9" i="10" s="1"/>
  <c r="F9" i="9"/>
  <c r="I10" i="6" l="1"/>
  <c r="J9" i="6"/>
  <c r="G10" i="9"/>
  <c r="F10" i="9"/>
  <c r="I12" i="5"/>
  <c r="C12" i="9"/>
  <c r="F10" i="10"/>
  <c r="G10" i="10" s="1"/>
  <c r="H10" i="10" s="1"/>
  <c r="H13" i="5"/>
  <c r="G14" i="5"/>
  <c r="B11" i="10"/>
  <c r="B12" i="9"/>
  <c r="E11" i="9"/>
  <c r="C11" i="10"/>
  <c r="E11" i="10" s="1"/>
  <c r="F11" i="10" l="1"/>
  <c r="G11" i="10" s="1"/>
  <c r="H11" i="10" s="1"/>
  <c r="C13" i="9"/>
  <c r="I13" i="5"/>
  <c r="C12" i="10"/>
  <c r="E12" i="10" s="1"/>
  <c r="E12" i="9"/>
  <c r="H11" i="9"/>
  <c r="G11" i="9"/>
  <c r="F11" i="9"/>
  <c r="B13" i="9"/>
  <c r="B12" i="10"/>
  <c r="G15" i="5"/>
  <c r="H14" i="5"/>
  <c r="J10" i="6"/>
  <c r="I11" i="6"/>
  <c r="I12" i="6" l="1"/>
  <c r="J11" i="6"/>
  <c r="C14" i="9"/>
  <c r="I14" i="5"/>
  <c r="H12" i="9"/>
  <c r="G12" i="9"/>
  <c r="F12" i="9"/>
  <c r="G16" i="5"/>
  <c r="H15" i="5"/>
  <c r="G12" i="10"/>
  <c r="H12" i="10" s="1"/>
  <c r="F12" i="10"/>
  <c r="B13" i="10"/>
  <c r="B14" i="9"/>
  <c r="E13" i="9"/>
  <c r="C13" i="10"/>
  <c r="E13" i="10" s="1"/>
  <c r="F13" i="10" l="1"/>
  <c r="G13" i="10" s="1"/>
  <c r="H13" i="10" s="1"/>
  <c r="H13" i="9"/>
  <c r="G13" i="9"/>
  <c r="F13" i="9"/>
  <c r="B15" i="9"/>
  <c r="B14" i="10"/>
  <c r="C14" i="10"/>
  <c r="E14" i="10" s="1"/>
  <c r="E14" i="9"/>
  <c r="I13" i="6"/>
  <c r="J12" i="6"/>
  <c r="H16" i="5"/>
  <c r="G17" i="5"/>
  <c r="C15" i="9"/>
  <c r="I15" i="5"/>
  <c r="E15" i="9" l="1"/>
  <c r="C15" i="10"/>
  <c r="E15" i="10" s="1"/>
  <c r="H17" i="5"/>
  <c r="G18" i="5"/>
  <c r="I14" i="6"/>
  <c r="J13" i="6"/>
  <c r="I14" i="9"/>
  <c r="H14" i="9"/>
  <c r="G14" i="9"/>
  <c r="F14" i="9"/>
  <c r="I16" i="5"/>
  <c r="C16" i="9"/>
  <c r="F14" i="10"/>
  <c r="G14" i="10" s="1"/>
  <c r="H14" i="10" s="1"/>
  <c r="B16" i="9"/>
  <c r="B15" i="10"/>
  <c r="B16" i="10" l="1"/>
  <c r="B17" i="9"/>
  <c r="C17" i="9"/>
  <c r="I17" i="5"/>
  <c r="I15" i="9"/>
  <c r="H15" i="9"/>
  <c r="G15" i="9"/>
  <c r="F15" i="9"/>
  <c r="E16" i="9"/>
  <c r="C16" i="10"/>
  <c r="E16" i="10" s="1"/>
  <c r="I15" i="6"/>
  <c r="J14" i="6"/>
  <c r="G19" i="5"/>
  <c r="H18" i="5"/>
  <c r="F15" i="10"/>
  <c r="G15" i="10"/>
  <c r="H15" i="10" s="1"/>
  <c r="I18" i="5" l="1"/>
  <c r="C18" i="9"/>
  <c r="H19" i="5"/>
  <c r="G20" i="5"/>
  <c r="I16" i="6"/>
  <c r="J15" i="6"/>
  <c r="E17" i="9"/>
  <c r="C17" i="10"/>
  <c r="E17" i="10" s="1"/>
  <c r="F16" i="10"/>
  <c r="G16" i="10" s="1"/>
  <c r="H16" i="10" s="1"/>
  <c r="B18" i="9"/>
  <c r="B17" i="10"/>
  <c r="I16" i="9"/>
  <c r="H16" i="9"/>
  <c r="G16" i="9"/>
  <c r="F16" i="9"/>
  <c r="I17" i="6" l="1"/>
  <c r="J16" i="6"/>
  <c r="F17" i="10"/>
  <c r="G17" i="10" s="1"/>
  <c r="H17" i="10" s="1"/>
  <c r="C19" i="9"/>
  <c r="I19" i="5"/>
  <c r="C18" i="10"/>
  <c r="E18" i="10" s="1"/>
  <c r="E18" i="9"/>
  <c r="B18" i="10"/>
  <c r="B19" i="9"/>
  <c r="I17" i="9"/>
  <c r="H17" i="9"/>
  <c r="G17" i="9"/>
  <c r="F17" i="9"/>
  <c r="H20" i="5"/>
  <c r="G21" i="5"/>
  <c r="G22" i="5" l="1"/>
  <c r="H21" i="5"/>
  <c r="I20" i="5"/>
  <c r="C20" i="9"/>
  <c r="F18" i="10"/>
  <c r="G18" i="10" s="1"/>
  <c r="H18" i="10" s="1"/>
  <c r="E19" i="9"/>
  <c r="C19" i="10"/>
  <c r="E19" i="10" s="1"/>
  <c r="I18" i="6"/>
  <c r="J17" i="6"/>
  <c r="B20" i="9"/>
  <c r="B19" i="10"/>
  <c r="I18" i="9"/>
  <c r="H18" i="9"/>
  <c r="G18" i="9"/>
  <c r="F18" i="9"/>
  <c r="F19" i="10" l="1"/>
  <c r="G19" i="10" s="1"/>
  <c r="H19" i="10" s="1"/>
  <c r="I19" i="9"/>
  <c r="H19" i="9"/>
  <c r="G19" i="9"/>
  <c r="F19" i="9"/>
  <c r="E20" i="9"/>
  <c r="C20" i="10"/>
  <c r="E20" i="10" s="1"/>
  <c r="B21" i="9"/>
  <c r="B20" i="10"/>
  <c r="I19" i="6"/>
  <c r="J18" i="6"/>
  <c r="C21" i="9"/>
  <c r="I21" i="5"/>
  <c r="G23" i="5"/>
  <c r="H22" i="5"/>
  <c r="C22" i="9" l="1"/>
  <c r="I22" i="5"/>
  <c r="F20" i="10"/>
  <c r="G20" i="10"/>
  <c r="H20" i="10" s="1"/>
  <c r="E21" i="9"/>
  <c r="C21" i="10"/>
  <c r="E21" i="10" s="1"/>
  <c r="I20" i="9"/>
  <c r="H20" i="9"/>
  <c r="G20" i="9"/>
  <c r="F20" i="9"/>
  <c r="G24" i="5"/>
  <c r="H23" i="5"/>
  <c r="I20" i="6"/>
  <c r="J19" i="6"/>
  <c r="B21" i="10"/>
  <c r="B22" i="9"/>
  <c r="B23" i="9" l="1"/>
  <c r="B22" i="10"/>
  <c r="F21" i="10"/>
  <c r="G21" i="10"/>
  <c r="H21" i="10" s="1"/>
  <c r="I21" i="6"/>
  <c r="J20" i="6"/>
  <c r="I21" i="9"/>
  <c r="H21" i="9"/>
  <c r="G21" i="9"/>
  <c r="F21" i="9"/>
  <c r="C23" i="9"/>
  <c r="I23" i="5"/>
  <c r="G25" i="5"/>
  <c r="H24" i="5"/>
  <c r="E22" i="9"/>
  <c r="C22" i="10"/>
  <c r="E22" i="10" s="1"/>
  <c r="G22" i="10" l="1"/>
  <c r="H22" i="10" s="1"/>
  <c r="F22" i="10"/>
  <c r="I22" i="9"/>
  <c r="H22" i="9"/>
  <c r="G22" i="9"/>
  <c r="F22" i="9"/>
  <c r="I24" i="5"/>
  <c r="C24" i="9"/>
  <c r="I22" i="6"/>
  <c r="J21" i="6"/>
  <c r="G26" i="5"/>
  <c r="H25" i="5"/>
  <c r="C23" i="10"/>
  <c r="E23" i="10" s="1"/>
  <c r="E23" i="9"/>
  <c r="B24" i="9"/>
  <c r="B23" i="10"/>
  <c r="B25" i="9" l="1"/>
  <c r="B24" i="10"/>
  <c r="I23" i="9"/>
  <c r="H23" i="9"/>
  <c r="G23" i="9"/>
  <c r="F23" i="9"/>
  <c r="F23" i="10"/>
  <c r="G23" i="10" s="1"/>
  <c r="H23" i="10" s="1"/>
  <c r="I23" i="6"/>
  <c r="J22" i="6"/>
  <c r="E24" i="9"/>
  <c r="C24" i="10"/>
  <c r="E24" i="10" s="1"/>
  <c r="C25" i="9"/>
  <c r="I25" i="5"/>
  <c r="G27" i="5"/>
  <c r="H26" i="5"/>
  <c r="E25" i="9" l="1"/>
  <c r="C25" i="10"/>
  <c r="E25" i="10" s="1"/>
  <c r="C26" i="9"/>
  <c r="I26" i="5"/>
  <c r="G28" i="5"/>
  <c r="H27" i="5"/>
  <c r="F24" i="10"/>
  <c r="G24" i="10" s="1"/>
  <c r="H24" i="10" s="1"/>
  <c r="I24" i="9"/>
  <c r="H24" i="9"/>
  <c r="G24" i="9"/>
  <c r="F24" i="9"/>
  <c r="B25" i="10"/>
  <c r="B26" i="9"/>
  <c r="I24" i="6"/>
  <c r="J23" i="6"/>
  <c r="C27" i="9" l="1"/>
  <c r="I27" i="5"/>
  <c r="I25" i="6"/>
  <c r="J24" i="6"/>
  <c r="G29" i="5"/>
  <c r="H28" i="5"/>
  <c r="B27" i="9"/>
  <c r="B26" i="10"/>
  <c r="E26" i="9"/>
  <c r="C26" i="10"/>
  <c r="E26" i="10" s="1"/>
  <c r="F25" i="10"/>
  <c r="G25" i="10" s="1"/>
  <c r="H25" i="10" s="1"/>
  <c r="I25" i="9"/>
  <c r="H25" i="9"/>
  <c r="G25" i="9"/>
  <c r="F25" i="9"/>
  <c r="I26" i="9" l="1"/>
  <c r="H26" i="9"/>
  <c r="G26" i="9"/>
  <c r="F26" i="9"/>
  <c r="F26" i="10"/>
  <c r="G26" i="10" s="1"/>
  <c r="H26" i="10" s="1"/>
  <c r="B28" i="9"/>
  <c r="B27" i="10"/>
  <c r="I28" i="5"/>
  <c r="C28" i="9"/>
  <c r="H29" i="5"/>
  <c r="G30" i="5"/>
  <c r="H30" i="5" s="1"/>
  <c r="I26" i="6"/>
  <c r="J25" i="6"/>
  <c r="C27" i="10"/>
  <c r="E27" i="10" s="1"/>
  <c r="E27" i="9"/>
  <c r="C30" i="9" l="1"/>
  <c r="I30" i="5"/>
  <c r="M11" i="5" s="1"/>
  <c r="M3" i="5"/>
  <c r="M5" i="5"/>
  <c r="M7" i="5"/>
  <c r="M9" i="5"/>
  <c r="E28" i="9"/>
  <c r="C28" i="10"/>
  <c r="E28" i="10" s="1"/>
  <c r="B28" i="10"/>
  <c r="B29" i="9"/>
  <c r="I27" i="9"/>
  <c r="H27" i="9"/>
  <c r="G27" i="9"/>
  <c r="F27" i="9"/>
  <c r="J26" i="6"/>
  <c r="I27" i="6"/>
  <c r="F27" i="10"/>
  <c r="G27" i="10" s="1"/>
  <c r="H27" i="10" s="1"/>
  <c r="C29" i="9"/>
  <c r="I29" i="5"/>
  <c r="I28" i="9" l="1"/>
  <c r="H28" i="9"/>
  <c r="G28" i="9"/>
  <c r="F28" i="9"/>
  <c r="E29" i="9"/>
  <c r="C29" i="10"/>
  <c r="E29" i="10" s="1"/>
  <c r="F28" i="10"/>
  <c r="G28" i="10" s="1"/>
  <c r="H28" i="10" s="1"/>
  <c r="B30" i="9"/>
  <c r="B30" i="10" s="1"/>
  <c r="B29" i="10"/>
  <c r="I28" i="6"/>
  <c r="J27" i="6"/>
  <c r="C30" i="10"/>
  <c r="E30" i="10" s="1"/>
  <c r="E30" i="9"/>
  <c r="I29" i="9" l="1"/>
  <c r="H29" i="9"/>
  <c r="G29" i="9"/>
  <c r="F29" i="9"/>
  <c r="G30" i="10"/>
  <c r="H30" i="10" s="1"/>
  <c r="F30" i="10"/>
  <c r="J28" i="6"/>
  <c r="I29" i="6"/>
  <c r="F29" i="10"/>
  <c r="G29" i="10" s="1"/>
  <c r="H29" i="10" s="1"/>
  <c r="L11" i="10" s="1"/>
  <c r="I30" i="9"/>
  <c r="M9" i="9" s="1"/>
  <c r="H30" i="9"/>
  <c r="G30" i="9"/>
  <c r="F30" i="9"/>
  <c r="I30" i="6" l="1"/>
  <c r="J30" i="6" s="1"/>
  <c r="J29" i="6"/>
  <c r="L3" i="10"/>
  <c r="L5" i="10"/>
  <c r="L7" i="10"/>
  <c r="D6" i="1" s="1"/>
  <c r="L9" i="10"/>
  <c r="M3" i="9"/>
  <c r="M5" i="9"/>
  <c r="D7" i="1" s="1"/>
  <c r="M7" i="9"/>
  <c r="N11" i="6" l="1"/>
  <c r="N3" i="6"/>
  <c r="N5" i="6"/>
  <c r="N7" i="6"/>
  <c r="D8" i="1" s="1"/>
  <c r="D10" i="1" s="1"/>
  <c r="N9" i="6"/>
  <c r="C17" i="1"/>
  <c r="C15" i="1"/>
  <c r="C20" i="1"/>
  <c r="C13" i="1"/>
  <c r="C14" i="1"/>
  <c r="C19" i="1"/>
  <c r="C18" i="1"/>
  <c r="C12" i="1"/>
  <c r="C21" i="1"/>
  <c r="C16" i="1"/>
  <c r="E13" i="1" l="1"/>
  <c r="E17" i="1"/>
  <c r="D15" i="1"/>
  <c r="E15" i="1" s="1"/>
  <c r="D12" i="1"/>
  <c r="E12" i="1" s="1"/>
  <c r="D21" i="1"/>
  <c r="D22" i="1" s="1"/>
  <c r="D16" i="1"/>
  <c r="E16" i="1" s="1"/>
  <c r="D20" i="1"/>
  <c r="E20" i="1" s="1"/>
  <c r="D14" i="1"/>
  <c r="E14" i="1" s="1"/>
  <c r="D13" i="1"/>
  <c r="D18" i="1"/>
  <c r="E18" i="1" s="1"/>
  <c r="D17" i="1"/>
  <c r="D19" i="1"/>
  <c r="E19" i="1" s="1"/>
  <c r="C22" i="1"/>
  <c r="E21" i="1" l="1"/>
  <c r="E2" i="1" s="1"/>
  <c r="E3" i="1" s="1"/>
  <c r="E4" i="1" s="1"/>
  <c r="E22" i="1"/>
</calcChain>
</file>

<file path=xl/sharedStrings.xml><?xml version="1.0" encoding="utf-8"?>
<sst xmlns="http://schemas.openxmlformats.org/spreadsheetml/2006/main" count="266" uniqueCount="174">
  <si>
    <t>`</t>
  </si>
  <si>
    <t>Year</t>
  </si>
  <si>
    <t>High</t>
  </si>
  <si>
    <t>Low</t>
  </si>
  <si>
    <t>Close</t>
  </si>
  <si>
    <t>PE Ratios</t>
  </si>
  <si>
    <t>PB Ratios</t>
  </si>
  <si>
    <t>Dividend Yield</t>
  </si>
  <si>
    <t>Month</t>
  </si>
  <si>
    <t>Open</t>
  </si>
  <si>
    <t>Date</t>
  </si>
  <si>
    <t>Price</t>
  </si>
  <si>
    <t>Change %</t>
  </si>
  <si>
    <t>Investing.com</t>
  </si>
  <si>
    <t>Market risk premia</t>
  </si>
  <si>
    <t>Implied ERP in India</t>
  </si>
  <si>
    <t>BeginningYear</t>
  </si>
  <si>
    <t>Industry name</t>
  </si>
  <si>
    <t>Number of firms</t>
  </si>
  <si>
    <t xml:space="preserve">  Dividends 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</si>
  <si>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</si>
  <si>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</si>
  <si>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</si>
  <si>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</si>
  <si>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</si>
  <si>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</si>
  <si>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</si>
  <si>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</si>
  <si>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</si>
  <si>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</si>
  <si>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</si>
  <si>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</si>
  <si>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</si>
  <si>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</si>
  <si>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</si>
  <si>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</si>
  <si>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</si>
  <si>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</si>
  <si>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</si>
  <si>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</si>
  <si>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</si>
  <si>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</si>
  <si>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</si>
  <si>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</si>
  <si>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</si>
  <si>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</si>
  <si>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</si>
  <si>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</si>
  <si>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</si>
  <si>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</si>
  <si>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</si>
  <si>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</si>
  <si>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</si>
  <si>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</si>
  <si>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</si>
  <si>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</si>
  <si>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</si>
  <si>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</si>
  <si>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</si>
  <si>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</si>
  <si>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</si>
  <si>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</si>
  <si>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</si>
  <si>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</si>
  <si>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</si>
  <si>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</si>
  <si>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</si>
  <si>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</si>
  <si>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</si>
  <si>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</si>
  <si>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</si>
  <si>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</si>
  <si>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</si>
  <si>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</si>
  <si>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</si>
  <si>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</si>
  <si>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</si>
  <si>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</si>
  <si>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</si>
  <si>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</si>
  <si>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</si>
  <si>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</si>
  <si>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</si>
  <si>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</si>
  <si>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</si>
  <si>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</si>
  <si>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</si>
  <si>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</si>
  <si>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</si>
  <si>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</si>
  <si>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</si>
  <si>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</si>
  <si>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</si>
  <si>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</si>
  <si>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</si>
  <si>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</si>
  <si>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</si>
  <si>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</si>
  <si>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</si>
  <si>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</si>
  <si>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</si>
  <si>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</si>
  <si>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</si>
  <si>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</si>
  <si>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</si>
  <si>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</si>
  <si>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</si>
  <si>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</si>
  <si>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</si>
  <si>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</si>
  <si>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</si>
  <si>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</si>
  <si>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</si>
  <si>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</si>
  <si>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</si>
  <si>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</si>
  <si>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Buybacks</t>
  </si>
  <si>
    <t>Mean</t>
  </si>
  <si>
    <t>Buyback % Dividend</t>
  </si>
  <si>
    <t>Trimmed Mean, 10%</t>
  </si>
  <si>
    <t xml:space="preserve">Average Implied ERP - </t>
  </si>
  <si>
    <t>20 Years</t>
  </si>
  <si>
    <t>15 Years</t>
  </si>
  <si>
    <t>5 Years</t>
  </si>
  <si>
    <t>Latest</t>
  </si>
  <si>
    <t>10 Years</t>
  </si>
  <si>
    <t>10 Yr Bond Avg Range</t>
  </si>
  <si>
    <t>Average Rate</t>
  </si>
  <si>
    <t>Close Price</t>
  </si>
  <si>
    <t>Monthly Returns</t>
  </si>
  <si>
    <t>Sensex Average Return</t>
  </si>
  <si>
    <t>Average Returns</t>
  </si>
  <si>
    <t xml:space="preserve">CAGR Sensex Returns - </t>
  </si>
  <si>
    <t>Dividends + Buyback</t>
  </si>
  <si>
    <t>Sensex Historical</t>
  </si>
  <si>
    <t>10 Year Government Bond</t>
  </si>
  <si>
    <t>Equity Risk Premium</t>
  </si>
  <si>
    <t>Buyback and Dividends Data for Indian Companies (2023)</t>
  </si>
  <si>
    <t>Sensex Average Range</t>
  </si>
  <si>
    <t>PE Ratio</t>
  </si>
  <si>
    <t>Sensex EPS</t>
  </si>
  <si>
    <t>EPS CAGR 3 Years</t>
  </si>
  <si>
    <t>EPS CAGR 5 Years</t>
  </si>
  <si>
    <t>EPS CAGR 7 Years</t>
  </si>
  <si>
    <t>EPS CAGR 10 Years</t>
  </si>
  <si>
    <t>-</t>
  </si>
  <si>
    <t>Average EPS CAGR-</t>
  </si>
  <si>
    <t>20 years</t>
  </si>
  <si>
    <t>15 years</t>
  </si>
  <si>
    <t>10 years</t>
  </si>
  <si>
    <t>5 years</t>
  </si>
  <si>
    <t>3 years</t>
  </si>
  <si>
    <t>7 years</t>
  </si>
  <si>
    <t>Dividend Amount</t>
  </si>
  <si>
    <t>BB Amount</t>
  </si>
  <si>
    <t>Total Yield</t>
  </si>
  <si>
    <t>Total Earnings Yield</t>
  </si>
  <si>
    <t>Average Sensex Earnings Yield -</t>
  </si>
  <si>
    <t>Expected Dividend &amp; Buyback</t>
  </si>
  <si>
    <t>VALUING THE S&amp;P BSE SENSEX</t>
  </si>
  <si>
    <t>KEY INPUTS</t>
  </si>
  <si>
    <t>ASSUMPTIONS</t>
  </si>
  <si>
    <t>Current SENSEX Level</t>
  </si>
  <si>
    <t>Expected Growth</t>
  </si>
  <si>
    <t>Risk-free Rate</t>
  </si>
  <si>
    <t>Cost of Equity</t>
  </si>
  <si>
    <t>EPS Growth</t>
  </si>
  <si>
    <t>RiskfreeRate</t>
  </si>
  <si>
    <t>ERP</t>
  </si>
  <si>
    <t>YEAR</t>
  </si>
  <si>
    <t>Expected Dividends
and Buybacks</t>
  </si>
  <si>
    <t>Cumulative PV Factor (RFR
+ Equity Risk Premium)</t>
  </si>
  <si>
    <t>Present Value of Expected 
Dividends and Buybacks</t>
  </si>
  <si>
    <t>SENSEX EPS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</si>
</sst>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0.0000"/>
    <numFmt numFmtId="168" formatCode="&quot;₹&quot;\ #,##0.0"/>
    <numFmt numFmtId="169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17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4" fillId="0" borderId="0" xfId="2" applyFont="1"/>
    <xf numFmtId="0" fontId="4" fillId="0" borderId="0" xfId="2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2" fillId="2" borderId="0" xfId="2" applyFont="1" applyFill="1" applyAlignment="1">
      <alignment horizontal="left"/>
    </xf>
    <xf numFmtId="164" fontId="2" fillId="2" borderId="0" xfId="2" applyNumberFormat="1" applyFont="1" applyFill="1" applyAlignment="1">
      <alignment horizontal="left"/>
    </xf>
    <xf numFmtId="0" fontId="2" fillId="2" borderId="0" xfId="2" applyFont="1" applyFill="1" applyAlignment="1">
      <alignment horizontal="left" wrapText="1"/>
    </xf>
    <xf numFmtId="0" fontId="2" fillId="2" borderId="0" xfId="0" applyFont="1" applyFill="1"/>
    <xf numFmtId="10" fontId="0" fillId="0" borderId="0" xfId="1" applyNumberFormat="1" applyFont="1"/>
    <xf numFmtId="10" fontId="0" fillId="3" borderId="0" xfId="1" applyNumberFormat="1" applyFont="1" applyFill="1"/>
    <xf numFmtId="0" fontId="2" fillId="2" borderId="0" xfId="0" applyFont="1" applyFill="1" applyAlignment="1">
      <alignment horizontal="left" vertical="top"/>
    </xf>
    <xf numFmtId="10" fontId="0" fillId="3" borderId="0" xfId="0" applyNumberFormat="1" applyFill="1"/>
    <xf numFmtId="166" fontId="0" fillId="0" borderId="0" xfId="0" applyNumberFormat="1"/>
    <xf numFmtId="1" fontId="0" fillId="0" borderId="0" xfId="0" applyNumberFormat="1"/>
    <xf numFmtId="0" fontId="2" fillId="4" borderId="0" xfId="0" applyFont="1" applyFill="1"/>
    <xf numFmtId="15" fontId="0" fillId="0" borderId="0" xfId="0" applyNumberFormat="1"/>
    <xf numFmtId="0" fontId="5" fillId="0" borderId="0" xfId="0" applyFont="1"/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9" fontId="0" fillId="0" borderId="0" xfId="0" applyNumberFormat="1"/>
    <xf numFmtId="0" fontId="0" fillId="0" borderId="0" xfId="0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8" xfId="0" applyNumberFormat="1" applyBorder="1" applyAlignment="1">
      <alignment horizontal="center"/>
    </xf>
    <xf numFmtId="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7" xfId="0" applyNumberFormat="1" applyBorder="1" applyAlignment="1" applyProtection="1">
      <alignment horizontal="center" vertical="center"/>
      <protection locked="0"/>
    </xf>
    <xf numFmtId="2" fontId="0" fillId="0" borderId="8" xfId="0" applyNumberFormat="1" applyBorder="1" applyAlignment="1" applyProtection="1">
      <alignment horizontal="center" vertical="center"/>
      <protection locked="0"/>
    </xf>
    <xf numFmtId="166" fontId="0" fillId="0" borderId="8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0" borderId="6" xfId="0" applyFont="1" applyBorder="1" applyAlignment="1">
      <alignment horizontal="center" vertical="center"/>
    </xf>
  </cellXfs>
  <cellStyles count="4">
    <cellStyle name="Normal" xfId="0" builtinId="0"/>
    <cellStyle name="Normal 2" xfId="2" xr:uid="{1B2C57E8-852F-44D2-B876-51409FB26869}"/>
    <cellStyle name="Percent" xfId="1" builtinId="5"/>
    <cellStyle name="Percent 2" xfId="3" xr:uid="{6007E088-A0A8-4418-AADC-DA785617D5CC}"/>
  </cellStyles>
  <dxfs count="2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Historical Dividends &amp; Buybacks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 Div &amp; BB'!$E$3</c:f>
              <c:strCache>
                <c:ptCount val="1"/>
                <c:pt idx="0">
                  <c:v>Dividend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 Div &amp; BB'!$B$4:$B$30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'Exp Div &amp; BB'!$E$4:$E$30</c:f>
              <c:numCache>
                <c:formatCode>"₹"\ #,##0.00</c:formatCode>
                <c:ptCount val="27"/>
                <c:pt idx="0">
                  <c:v>60.073998833333334</c:v>
                </c:pt>
                <c:pt idx="1">
                  <c:v>51.416767499999992</c:v>
                </c:pt>
                <c:pt idx="2">
                  <c:v>56.273083333333318</c:v>
                </c:pt>
                <c:pt idx="3">
                  <c:v>67.780472500000002</c:v>
                </c:pt>
                <c:pt idx="4">
                  <c:v>71.395781166666666</c:v>
                </c:pt>
                <c:pt idx="5">
                  <c:v>80.543058166666668</c:v>
                </c:pt>
                <c:pt idx="6">
                  <c:v>111.03201666666666</c:v>
                </c:pt>
                <c:pt idx="7">
                  <c:v>110.97583899999997</c:v>
                </c:pt>
                <c:pt idx="8">
                  <c:v>152.79291983333331</c:v>
                </c:pt>
                <c:pt idx="9">
                  <c:v>165.37500199999999</c:v>
                </c:pt>
                <c:pt idx="10">
                  <c:v>213.23718999999997</c:v>
                </c:pt>
                <c:pt idx="11">
                  <c:v>172.87438299999999</c:v>
                </c:pt>
                <c:pt idx="12">
                  <c:v>202.10392525</c:v>
                </c:pt>
                <c:pt idx="13">
                  <c:v>249.91379325000005</c:v>
                </c:pt>
                <c:pt idx="14">
                  <c:v>292.49156733333325</c:v>
                </c:pt>
                <c:pt idx="15">
                  <c:v>295.90612499999992</c:v>
                </c:pt>
                <c:pt idx="16">
                  <c:v>321.73888925</c:v>
                </c:pt>
                <c:pt idx="17">
                  <c:v>380.62258799999995</c:v>
                </c:pt>
                <c:pt idx="18">
                  <c:v>379.03141466666665</c:v>
                </c:pt>
                <c:pt idx="19">
                  <c:v>380.18661749999995</c:v>
                </c:pt>
                <c:pt idx="20">
                  <c:v>424.63903474999995</c:v>
                </c:pt>
                <c:pt idx="21">
                  <c:v>456.85201549999999</c:v>
                </c:pt>
                <c:pt idx="22">
                  <c:v>371.88143300000007</c:v>
                </c:pt>
                <c:pt idx="23">
                  <c:v>502.8910934999999</c:v>
                </c:pt>
                <c:pt idx="24">
                  <c:v>697.69740000000002</c:v>
                </c:pt>
                <c:pt idx="25">
                  <c:v>772.6332991666668</c:v>
                </c:pt>
                <c:pt idx="26">
                  <c:v>827.75819940000008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1-4132-BF6D-D8E01D1BA2E6}"/>
            </c:ext>
          </c:extLst>
        </c:ser>
        <c:ser>
          <c:idx val="1"/>
          <c:order val="1"/>
          <c:tx>
            <c:strRef>
              <c:f>'Exp Div &amp; BB'!$F$3</c:f>
              <c:strCache>
                <c:ptCount val="1"/>
                <c:pt idx="0">
                  <c:v>BB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 Div &amp; BB'!$B$4:$B$30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'Exp Div &amp; BB'!$F$4:$F$30</c:f>
              <c:numCache>
                <c:formatCode>"₹"\ #,##0.00</c:formatCode>
                <c:ptCount val="27"/>
                <c:pt idx="0">
                  <c:v>8.7532540149449201</c:v>
                </c:pt>
                <c:pt idx="1">
                  <c:v>7.491827334542891</c:v>
                </c:pt>
                <c:pt idx="2">
                  <c:v>8.1994307385363463</c:v>
                </c:pt>
                <c:pt idx="3">
                  <c:v>9.8761478271408798</c:v>
                </c:pt>
                <c:pt idx="4">
                  <c:v>10.402926728434959</c:v>
                </c:pt>
                <c:pt idx="5">
                  <c:v>11.735756915887633</c:v>
                </c:pt>
                <c:pt idx="6">
                  <c:v>16.178237915729635</c:v>
                </c:pt>
                <c:pt idx="7">
                  <c:v>16.170052387949724</c:v>
                </c:pt>
                <c:pt idx="8">
                  <c:v>22.263129889135627</c:v>
                </c:pt>
                <c:pt idx="9">
                  <c:v>24.096438198564027</c:v>
                </c:pt>
                <c:pt idx="10">
                  <c:v>31.070335348932932</c:v>
                </c:pt>
                <c:pt idx="11">
                  <c:v>25.189156980777465</c:v>
                </c:pt>
                <c:pt idx="12">
                  <c:v>29.448131129720736</c:v>
                </c:pt>
                <c:pt idx="13">
                  <c:v>36.414404844677392</c:v>
                </c:pt>
                <c:pt idx="14">
                  <c:v>42.61832133401149</c:v>
                </c:pt>
                <c:pt idx="15">
                  <c:v>43.115849236023351</c:v>
                </c:pt>
                <c:pt idx="16">
                  <c:v>46.879886120196453</c:v>
                </c:pt>
                <c:pt idx="17">
                  <c:v>55.459704053212931</c:v>
                </c:pt>
                <c:pt idx="18">
                  <c:v>55.227857586539152</c:v>
                </c:pt>
                <c:pt idx="19">
                  <c:v>55.396179723159428</c:v>
                </c:pt>
                <c:pt idx="20">
                  <c:v>61.873246462916178</c:v>
                </c:pt>
                <c:pt idx="21">
                  <c:v>66.566931061232367</c:v>
                </c:pt>
                <c:pt idx="22">
                  <c:v>54.186049034653557</c:v>
                </c:pt>
                <c:pt idx="23">
                  <c:v>73.27518674878705</c:v>
                </c:pt>
                <c:pt idx="24">
                  <c:v>101.65999744265343</c:v>
                </c:pt>
                <c:pt idx="25">
                  <c:v>112.57874720099606</c:v>
                </c:pt>
                <c:pt idx="26">
                  <c:v>120.61087863325764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1-4132-BF6D-D8E01D1B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23760"/>
        <c:axId val="922123280"/>
      </c:lineChart>
      <c:catAx>
        <c:axId val="9221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23280"/>
        <c:crosses val="autoZero"/>
        <c:auto val="1"/>
        <c:lblAlgn val="ctr"/>
        <c:lblOffset val="100"/>
        <c:noMultiLvlLbl val="0"/>
      </c:catAx>
      <c:valAx>
        <c:axId val="922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2376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Sensex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SensexEPSGrowth!$E$3</c:f>
              <c:strCache>
                <c:ptCount val="1"/>
                <c:pt idx="0">
                  <c:v>Sensex 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SensexEPSGrowth!$B$4:$B$30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SensexEPSGrowth!$E$4:$E$30</c:f>
              <c:numCache>
                <c:formatCode>"₹"\ #,##0.0</c:formatCode>
                <c:ptCount val="27"/>
                <c:pt idx="0">
                  <c:v>256.66945308449976</c:v>
                </c:pt>
                <c:pt idx="1">
                  <c:v>211.54984817813761</c:v>
                </c:pt>
                <c:pt idx="2">
                  <c:v>188.44063066834096</c:v>
                </c:pt>
                <c:pt idx="3">
                  <c:v>210.02547834843907</c:v>
                </c:pt>
                <c:pt idx="4">
                  <c:v>222.64495750057432</c:v>
                </c:pt>
                <c:pt idx="5">
                  <c:v>245.21868562010715</c:v>
                </c:pt>
                <c:pt idx="6">
                  <c:v>335.24159621578099</c:v>
                </c:pt>
                <c:pt idx="7">
                  <c:v>441.5999705535923</c:v>
                </c:pt>
                <c:pt idx="8">
                  <c:v>562.9141731016731</c:v>
                </c:pt>
                <c:pt idx="9">
                  <c:v>703.29245908889868</c:v>
                </c:pt>
                <c:pt idx="10">
                  <c:v>895.83413154533832</c:v>
                </c:pt>
                <c:pt idx="11">
                  <c:v>692.57240437158475</c:v>
                </c:pt>
                <c:pt idx="12">
                  <c:v>842.94263117283947</c:v>
                </c:pt>
                <c:pt idx="13">
                  <c:v>958.07472972972994</c:v>
                </c:pt>
                <c:pt idx="14">
                  <c:v>1043.5840647552175</c:v>
                </c:pt>
                <c:pt idx="15">
                  <c:v>1135.0445914844647</c:v>
                </c:pt>
                <c:pt idx="16">
                  <c:v>1331.6070030254493</c:v>
                </c:pt>
                <c:pt idx="17">
                  <c:v>1356.9335976214072</c:v>
                </c:pt>
                <c:pt idx="18">
                  <c:v>1285.4361461364369</c:v>
                </c:pt>
                <c:pt idx="19">
                  <c:v>1310.4641505466777</c:v>
                </c:pt>
                <c:pt idx="20">
                  <c:v>1505.0169759595108</c:v>
                </c:pt>
                <c:pt idx="21">
                  <c:v>1464.3068267776096</c:v>
                </c:pt>
                <c:pt idx="22">
                  <c:v>1350.4300711743774</c:v>
                </c:pt>
                <c:pt idx="23">
                  <c:v>1811.6848120555367</c:v>
                </c:pt>
                <c:pt idx="24">
                  <c:v>2537.8197293758185</c:v>
                </c:pt>
                <c:pt idx="25">
                  <c:v>2649.5432226832645</c:v>
                </c:pt>
                <c:pt idx="26">
                  <c:v>2946.6185840707967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7-41D1-9429-71FC1BFF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72304"/>
        <c:axId val="911607408"/>
      </c:lineChart>
      <c:catAx>
        <c:axId val="9238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07408"/>
        <c:crosses val="autoZero"/>
        <c:auto val="1"/>
        <c:lblAlgn val="ctr"/>
        <c:lblOffset val="100"/>
        <c:noMultiLvlLbl val="0"/>
      </c:catAx>
      <c:valAx>
        <c:axId val="9116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Sensex Average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SensexHistorical!$H$3</c:f>
              <c:strCache>
                <c:ptCount val="1"/>
                <c:pt idx="0">
                  <c:v>Sensex Average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SensexHistorical!$G$4:$G$30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SensexHistorical!$H$4:$H$30</c:f>
              <c:numCache>
                <c:formatCode>0.0</c:formatCode>
                <c:ptCount val="27"/>
                <c:pt idx="0">
                  <c:v>3300.7691666666665</c:v>
                </c:pt>
                <c:pt idx="1">
                  <c:v>4180.2249999999995</c:v>
                </c:pt>
                <c:pt idx="2">
                  <c:v>4501.8466666666654</c:v>
                </c:pt>
                <c:pt idx="3">
                  <c:v>3475.9216666666666</c:v>
                </c:pt>
                <c:pt idx="4">
                  <c:v>3230.5783333333334</c:v>
                </c:pt>
                <c:pt idx="5">
                  <c:v>3967.6383333333338</c:v>
                </c:pt>
                <c:pt idx="6">
                  <c:v>5551.600833333333</c:v>
                </c:pt>
                <c:pt idx="7">
                  <c:v>7498.3674999999976</c:v>
                </c:pt>
                <c:pt idx="8">
                  <c:v>11663.581666666665</c:v>
                </c:pt>
                <c:pt idx="9">
                  <c:v>15901.442499999999</c:v>
                </c:pt>
                <c:pt idx="10">
                  <c:v>14028.762499999999</c:v>
                </c:pt>
                <c:pt idx="11">
                  <c:v>13941.4825</c:v>
                </c:pt>
                <c:pt idx="12">
                  <c:v>18207.560833333333</c:v>
                </c:pt>
                <c:pt idx="13">
                  <c:v>17724.382500000003</c:v>
                </c:pt>
                <c:pt idx="14">
                  <c:v>17834.851666666666</c:v>
                </c:pt>
                <c:pt idx="15">
                  <c:v>19727.074999999997</c:v>
                </c:pt>
                <c:pt idx="16">
                  <c:v>24940.999166666665</c:v>
                </c:pt>
                <c:pt idx="17">
                  <c:v>27382.92</c:v>
                </c:pt>
                <c:pt idx="18">
                  <c:v>26505.693333333333</c:v>
                </c:pt>
                <c:pt idx="19">
                  <c:v>31162.837499999998</c:v>
                </c:pt>
                <c:pt idx="20">
                  <c:v>35683.952499999999</c:v>
                </c:pt>
                <c:pt idx="21">
                  <c:v>38716.272499999999</c:v>
                </c:pt>
                <c:pt idx="22">
                  <c:v>37947.085000000006</c:v>
                </c:pt>
                <c:pt idx="23">
                  <c:v>53499.052499999998</c:v>
                </c:pt>
                <c:pt idx="24">
                  <c:v>58141.450000000004</c:v>
                </c:pt>
                <c:pt idx="25">
                  <c:v>63853.991666666676</c:v>
                </c:pt>
                <c:pt idx="26">
                  <c:v>73252.938000000009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E-48A4-A4C2-BC987471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070400"/>
        <c:axId val="1705678192"/>
      </c:lineChart>
      <c:catAx>
        <c:axId val="9000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78192"/>
        <c:crosses val="autoZero"/>
        <c:auto val="1"/>
        <c:lblAlgn val="ctr"/>
        <c:lblOffset val="100"/>
        <c:noMultiLvlLbl val="0"/>
      </c:catAx>
      <c:valAx>
        <c:axId val="17056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10 Year Government</a:t>
            </a:r>
            <a:r>
              <a:rPr lang="en-IN" b="1" baseline="0"/>
              <a:t> Bond Yield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Free Rate Hist'!$C$3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'Risk Free Rate Hist'!$B$4:$B$318</c:f>
              <c:numCache>
                <c:formatCode>mmm\-yy</c:formatCode>
                <c:ptCount val="315"/>
                <c:pt idx="0">
                  <c:v>45413</c:v>
                </c:pt>
                <c:pt idx="1">
                  <c:v>45383</c:v>
                </c:pt>
                <c:pt idx="2">
                  <c:v>45352</c:v>
                </c:pt>
                <c:pt idx="3">
                  <c:v>45323</c:v>
                </c:pt>
                <c:pt idx="4">
                  <c:v>45292</c:v>
                </c:pt>
                <c:pt idx="5">
                  <c:v>45261</c:v>
                </c:pt>
                <c:pt idx="6">
                  <c:v>45231</c:v>
                </c:pt>
                <c:pt idx="7">
                  <c:v>45200</c:v>
                </c:pt>
                <c:pt idx="8">
                  <c:v>45170</c:v>
                </c:pt>
                <c:pt idx="9">
                  <c:v>45139</c:v>
                </c:pt>
                <c:pt idx="10">
                  <c:v>45108</c:v>
                </c:pt>
                <c:pt idx="11">
                  <c:v>45078</c:v>
                </c:pt>
                <c:pt idx="12">
                  <c:v>45047</c:v>
                </c:pt>
                <c:pt idx="13">
                  <c:v>45017</c:v>
                </c:pt>
                <c:pt idx="14">
                  <c:v>44986</c:v>
                </c:pt>
                <c:pt idx="15">
                  <c:v>44958</c:v>
                </c:pt>
                <c:pt idx="16">
                  <c:v>44927</c:v>
                </c:pt>
                <c:pt idx="17">
                  <c:v>44896</c:v>
                </c:pt>
                <c:pt idx="18">
                  <c:v>44866</c:v>
                </c:pt>
                <c:pt idx="19">
                  <c:v>44835</c:v>
                </c:pt>
                <c:pt idx="20">
                  <c:v>44805</c:v>
                </c:pt>
                <c:pt idx="21">
                  <c:v>44774</c:v>
                </c:pt>
                <c:pt idx="22">
                  <c:v>44743</c:v>
                </c:pt>
                <c:pt idx="23">
                  <c:v>44713</c:v>
                </c:pt>
                <c:pt idx="24">
                  <c:v>44682</c:v>
                </c:pt>
                <c:pt idx="25">
                  <c:v>44652</c:v>
                </c:pt>
                <c:pt idx="26">
                  <c:v>44621</c:v>
                </c:pt>
                <c:pt idx="27">
                  <c:v>44593</c:v>
                </c:pt>
                <c:pt idx="28">
                  <c:v>44562</c:v>
                </c:pt>
                <c:pt idx="29">
                  <c:v>44531</c:v>
                </c:pt>
                <c:pt idx="30">
                  <c:v>44501</c:v>
                </c:pt>
                <c:pt idx="31">
                  <c:v>44470</c:v>
                </c:pt>
                <c:pt idx="32">
                  <c:v>44440</c:v>
                </c:pt>
                <c:pt idx="33">
                  <c:v>44409</c:v>
                </c:pt>
                <c:pt idx="34">
                  <c:v>44378</c:v>
                </c:pt>
                <c:pt idx="35">
                  <c:v>44348</c:v>
                </c:pt>
                <c:pt idx="36">
                  <c:v>44317</c:v>
                </c:pt>
                <c:pt idx="37">
                  <c:v>44287</c:v>
                </c:pt>
                <c:pt idx="38">
                  <c:v>44256</c:v>
                </c:pt>
                <c:pt idx="39">
                  <c:v>44228</c:v>
                </c:pt>
                <c:pt idx="40">
                  <c:v>44197</c:v>
                </c:pt>
                <c:pt idx="41">
                  <c:v>44166</c:v>
                </c:pt>
                <c:pt idx="42">
                  <c:v>44136</c:v>
                </c:pt>
                <c:pt idx="43">
                  <c:v>44105</c:v>
                </c:pt>
                <c:pt idx="44">
                  <c:v>44075</c:v>
                </c:pt>
                <c:pt idx="45">
                  <c:v>44044</c:v>
                </c:pt>
                <c:pt idx="46">
                  <c:v>44013</c:v>
                </c:pt>
                <c:pt idx="47">
                  <c:v>43983</c:v>
                </c:pt>
                <c:pt idx="48">
                  <c:v>43952</c:v>
                </c:pt>
                <c:pt idx="49">
                  <c:v>43922</c:v>
                </c:pt>
                <c:pt idx="50">
                  <c:v>43891</c:v>
                </c:pt>
                <c:pt idx="51">
                  <c:v>43862</c:v>
                </c:pt>
                <c:pt idx="52">
                  <c:v>43831</c:v>
                </c:pt>
                <c:pt idx="53">
                  <c:v>43800</c:v>
                </c:pt>
                <c:pt idx="54">
                  <c:v>43770</c:v>
                </c:pt>
                <c:pt idx="55">
                  <c:v>43739</c:v>
                </c:pt>
                <c:pt idx="56">
                  <c:v>43709</c:v>
                </c:pt>
                <c:pt idx="57">
                  <c:v>43678</c:v>
                </c:pt>
                <c:pt idx="58">
                  <c:v>43647</c:v>
                </c:pt>
                <c:pt idx="59">
                  <c:v>43617</c:v>
                </c:pt>
                <c:pt idx="60">
                  <c:v>43586</c:v>
                </c:pt>
                <c:pt idx="61">
                  <c:v>43556</c:v>
                </c:pt>
                <c:pt idx="62">
                  <c:v>43525</c:v>
                </c:pt>
                <c:pt idx="63">
                  <c:v>43497</c:v>
                </c:pt>
                <c:pt idx="64">
                  <c:v>43466</c:v>
                </c:pt>
                <c:pt idx="65">
                  <c:v>43435</c:v>
                </c:pt>
                <c:pt idx="66">
                  <c:v>43405</c:v>
                </c:pt>
                <c:pt idx="67">
                  <c:v>43374</c:v>
                </c:pt>
                <c:pt idx="68">
                  <c:v>43344</c:v>
                </c:pt>
                <c:pt idx="69">
                  <c:v>43313</c:v>
                </c:pt>
                <c:pt idx="70">
                  <c:v>43282</c:v>
                </c:pt>
                <c:pt idx="71">
                  <c:v>43252</c:v>
                </c:pt>
                <c:pt idx="72">
                  <c:v>43221</c:v>
                </c:pt>
                <c:pt idx="73">
                  <c:v>43191</c:v>
                </c:pt>
                <c:pt idx="74">
                  <c:v>43160</c:v>
                </c:pt>
                <c:pt idx="75">
                  <c:v>43132</c:v>
                </c:pt>
                <c:pt idx="76">
                  <c:v>43101</c:v>
                </c:pt>
                <c:pt idx="77">
                  <c:v>43070</c:v>
                </c:pt>
                <c:pt idx="78">
                  <c:v>43040</c:v>
                </c:pt>
                <c:pt idx="79">
                  <c:v>43009</c:v>
                </c:pt>
                <c:pt idx="80">
                  <c:v>42979</c:v>
                </c:pt>
                <c:pt idx="81">
                  <c:v>42948</c:v>
                </c:pt>
                <c:pt idx="82">
                  <c:v>42917</c:v>
                </c:pt>
                <c:pt idx="83">
                  <c:v>42887</c:v>
                </c:pt>
                <c:pt idx="84">
                  <c:v>42856</c:v>
                </c:pt>
                <c:pt idx="85">
                  <c:v>42826</c:v>
                </c:pt>
                <c:pt idx="86">
                  <c:v>42795</c:v>
                </c:pt>
                <c:pt idx="87">
                  <c:v>42767</c:v>
                </c:pt>
                <c:pt idx="88">
                  <c:v>42736</c:v>
                </c:pt>
                <c:pt idx="89">
                  <c:v>42705</c:v>
                </c:pt>
                <c:pt idx="90">
                  <c:v>42675</c:v>
                </c:pt>
                <c:pt idx="91">
                  <c:v>42644</c:v>
                </c:pt>
                <c:pt idx="92">
                  <c:v>42614</c:v>
                </c:pt>
                <c:pt idx="93">
                  <c:v>42583</c:v>
                </c:pt>
                <c:pt idx="94">
                  <c:v>42552</c:v>
                </c:pt>
                <c:pt idx="95">
                  <c:v>42522</c:v>
                </c:pt>
                <c:pt idx="96">
                  <c:v>42491</c:v>
                </c:pt>
                <c:pt idx="97">
                  <c:v>42461</c:v>
                </c:pt>
                <c:pt idx="98">
                  <c:v>42430</c:v>
                </c:pt>
                <c:pt idx="99">
                  <c:v>42401</c:v>
                </c:pt>
                <c:pt idx="100">
                  <c:v>42370</c:v>
                </c:pt>
                <c:pt idx="101">
                  <c:v>42339</c:v>
                </c:pt>
                <c:pt idx="102">
                  <c:v>42309</c:v>
                </c:pt>
                <c:pt idx="103">
                  <c:v>42278</c:v>
                </c:pt>
                <c:pt idx="104">
                  <c:v>42248</c:v>
                </c:pt>
                <c:pt idx="105">
                  <c:v>42217</c:v>
                </c:pt>
                <c:pt idx="106">
                  <c:v>42186</c:v>
                </c:pt>
                <c:pt idx="107">
                  <c:v>42156</c:v>
                </c:pt>
                <c:pt idx="108">
                  <c:v>42125</c:v>
                </c:pt>
                <c:pt idx="109">
                  <c:v>42095</c:v>
                </c:pt>
                <c:pt idx="110">
                  <c:v>42064</c:v>
                </c:pt>
                <c:pt idx="111">
                  <c:v>42036</c:v>
                </c:pt>
                <c:pt idx="112">
                  <c:v>42005</c:v>
                </c:pt>
                <c:pt idx="113">
                  <c:v>41974</c:v>
                </c:pt>
                <c:pt idx="114">
                  <c:v>41944</c:v>
                </c:pt>
                <c:pt idx="115">
                  <c:v>41913</c:v>
                </c:pt>
                <c:pt idx="116">
                  <c:v>41883</c:v>
                </c:pt>
                <c:pt idx="117">
                  <c:v>41852</c:v>
                </c:pt>
                <c:pt idx="118">
                  <c:v>41821</c:v>
                </c:pt>
                <c:pt idx="119">
                  <c:v>41791</c:v>
                </c:pt>
                <c:pt idx="120">
                  <c:v>41760</c:v>
                </c:pt>
                <c:pt idx="121">
                  <c:v>41730</c:v>
                </c:pt>
                <c:pt idx="122">
                  <c:v>41699</c:v>
                </c:pt>
                <c:pt idx="123">
                  <c:v>41671</c:v>
                </c:pt>
                <c:pt idx="124">
                  <c:v>41640</c:v>
                </c:pt>
                <c:pt idx="125">
                  <c:v>41609</c:v>
                </c:pt>
                <c:pt idx="126">
                  <c:v>41579</c:v>
                </c:pt>
                <c:pt idx="127">
                  <c:v>41548</c:v>
                </c:pt>
                <c:pt idx="128">
                  <c:v>41518</c:v>
                </c:pt>
                <c:pt idx="129">
                  <c:v>41487</c:v>
                </c:pt>
                <c:pt idx="130">
                  <c:v>41456</c:v>
                </c:pt>
                <c:pt idx="131">
                  <c:v>41426</c:v>
                </c:pt>
                <c:pt idx="132">
                  <c:v>41395</c:v>
                </c:pt>
                <c:pt idx="133">
                  <c:v>41365</c:v>
                </c:pt>
                <c:pt idx="134">
                  <c:v>41334</c:v>
                </c:pt>
                <c:pt idx="135">
                  <c:v>41306</c:v>
                </c:pt>
                <c:pt idx="136">
                  <c:v>41275</c:v>
                </c:pt>
                <c:pt idx="137">
                  <c:v>41244</c:v>
                </c:pt>
                <c:pt idx="138">
                  <c:v>41214</c:v>
                </c:pt>
                <c:pt idx="139">
                  <c:v>41183</c:v>
                </c:pt>
                <c:pt idx="140">
                  <c:v>41153</c:v>
                </c:pt>
                <c:pt idx="141">
                  <c:v>41122</c:v>
                </c:pt>
                <c:pt idx="142">
                  <c:v>41091</c:v>
                </c:pt>
                <c:pt idx="143">
                  <c:v>41061</c:v>
                </c:pt>
                <c:pt idx="144">
                  <c:v>41030</c:v>
                </c:pt>
                <c:pt idx="145">
                  <c:v>41000</c:v>
                </c:pt>
                <c:pt idx="146">
                  <c:v>40969</c:v>
                </c:pt>
                <c:pt idx="147">
                  <c:v>40940</c:v>
                </c:pt>
                <c:pt idx="148">
                  <c:v>40909</c:v>
                </c:pt>
                <c:pt idx="149">
                  <c:v>40878</c:v>
                </c:pt>
                <c:pt idx="150">
                  <c:v>40848</c:v>
                </c:pt>
                <c:pt idx="151">
                  <c:v>40817</c:v>
                </c:pt>
                <c:pt idx="152">
                  <c:v>40787</c:v>
                </c:pt>
                <c:pt idx="153">
                  <c:v>40756</c:v>
                </c:pt>
                <c:pt idx="154">
                  <c:v>40725</c:v>
                </c:pt>
                <c:pt idx="155">
                  <c:v>40695</c:v>
                </c:pt>
                <c:pt idx="156">
                  <c:v>40664</c:v>
                </c:pt>
                <c:pt idx="157">
                  <c:v>40634</c:v>
                </c:pt>
                <c:pt idx="158">
                  <c:v>40603</c:v>
                </c:pt>
                <c:pt idx="159">
                  <c:v>40575</c:v>
                </c:pt>
                <c:pt idx="160">
                  <c:v>40544</c:v>
                </c:pt>
                <c:pt idx="161">
                  <c:v>40513</c:v>
                </c:pt>
                <c:pt idx="162">
                  <c:v>40483</c:v>
                </c:pt>
                <c:pt idx="163">
                  <c:v>40452</c:v>
                </c:pt>
                <c:pt idx="164">
                  <c:v>40422</c:v>
                </c:pt>
                <c:pt idx="165">
                  <c:v>40391</c:v>
                </c:pt>
                <c:pt idx="166">
                  <c:v>40360</c:v>
                </c:pt>
                <c:pt idx="167">
                  <c:v>40330</c:v>
                </c:pt>
                <c:pt idx="168">
                  <c:v>40299</c:v>
                </c:pt>
                <c:pt idx="169">
                  <c:v>40269</c:v>
                </c:pt>
                <c:pt idx="170">
                  <c:v>40238</c:v>
                </c:pt>
                <c:pt idx="171">
                  <c:v>40210</c:v>
                </c:pt>
                <c:pt idx="172">
                  <c:v>40179</c:v>
                </c:pt>
                <c:pt idx="173">
                  <c:v>40148</c:v>
                </c:pt>
                <c:pt idx="174">
                  <c:v>40118</c:v>
                </c:pt>
                <c:pt idx="175">
                  <c:v>40087</c:v>
                </c:pt>
                <c:pt idx="176">
                  <c:v>40057</c:v>
                </c:pt>
                <c:pt idx="177">
                  <c:v>40026</c:v>
                </c:pt>
                <c:pt idx="178">
                  <c:v>39995</c:v>
                </c:pt>
                <c:pt idx="179">
                  <c:v>39965</c:v>
                </c:pt>
                <c:pt idx="180">
                  <c:v>39934</c:v>
                </c:pt>
                <c:pt idx="181">
                  <c:v>39904</c:v>
                </c:pt>
                <c:pt idx="182">
                  <c:v>39873</c:v>
                </c:pt>
                <c:pt idx="183">
                  <c:v>39845</c:v>
                </c:pt>
                <c:pt idx="184">
                  <c:v>39814</c:v>
                </c:pt>
                <c:pt idx="185">
                  <c:v>39783</c:v>
                </c:pt>
                <c:pt idx="186">
                  <c:v>39753</c:v>
                </c:pt>
                <c:pt idx="187">
                  <c:v>39722</c:v>
                </c:pt>
                <c:pt idx="188">
                  <c:v>39692</c:v>
                </c:pt>
                <c:pt idx="189">
                  <c:v>39661</c:v>
                </c:pt>
                <c:pt idx="190">
                  <c:v>39630</c:v>
                </c:pt>
                <c:pt idx="191">
                  <c:v>39600</c:v>
                </c:pt>
                <c:pt idx="192">
                  <c:v>39569</c:v>
                </c:pt>
                <c:pt idx="193">
                  <c:v>39539</c:v>
                </c:pt>
                <c:pt idx="194">
                  <c:v>39508</c:v>
                </c:pt>
                <c:pt idx="195">
                  <c:v>39479</c:v>
                </c:pt>
                <c:pt idx="196">
                  <c:v>39448</c:v>
                </c:pt>
                <c:pt idx="197">
                  <c:v>39417</c:v>
                </c:pt>
                <c:pt idx="198">
                  <c:v>39387</c:v>
                </c:pt>
                <c:pt idx="199">
                  <c:v>39356</c:v>
                </c:pt>
                <c:pt idx="200">
                  <c:v>39326</c:v>
                </c:pt>
                <c:pt idx="201">
                  <c:v>39295</c:v>
                </c:pt>
                <c:pt idx="202">
                  <c:v>39264</c:v>
                </c:pt>
                <c:pt idx="203">
                  <c:v>39234</c:v>
                </c:pt>
                <c:pt idx="204">
                  <c:v>39203</c:v>
                </c:pt>
                <c:pt idx="205">
                  <c:v>39173</c:v>
                </c:pt>
                <c:pt idx="206">
                  <c:v>39142</c:v>
                </c:pt>
                <c:pt idx="207">
                  <c:v>39114</c:v>
                </c:pt>
                <c:pt idx="208">
                  <c:v>39083</c:v>
                </c:pt>
                <c:pt idx="209">
                  <c:v>39052</c:v>
                </c:pt>
                <c:pt idx="210">
                  <c:v>39022</c:v>
                </c:pt>
                <c:pt idx="211">
                  <c:v>38991</c:v>
                </c:pt>
                <c:pt idx="212">
                  <c:v>38961</c:v>
                </c:pt>
                <c:pt idx="213">
                  <c:v>38930</c:v>
                </c:pt>
                <c:pt idx="214">
                  <c:v>38899</c:v>
                </c:pt>
                <c:pt idx="215">
                  <c:v>38869</c:v>
                </c:pt>
                <c:pt idx="216">
                  <c:v>38838</c:v>
                </c:pt>
                <c:pt idx="217">
                  <c:v>38808</c:v>
                </c:pt>
                <c:pt idx="218">
                  <c:v>38777</c:v>
                </c:pt>
                <c:pt idx="219">
                  <c:v>38749</c:v>
                </c:pt>
                <c:pt idx="220">
                  <c:v>38718</c:v>
                </c:pt>
                <c:pt idx="221">
                  <c:v>38687</c:v>
                </c:pt>
                <c:pt idx="222">
                  <c:v>38657</c:v>
                </c:pt>
                <c:pt idx="223">
                  <c:v>38626</c:v>
                </c:pt>
                <c:pt idx="224">
                  <c:v>38596</c:v>
                </c:pt>
                <c:pt idx="225">
                  <c:v>38565</c:v>
                </c:pt>
                <c:pt idx="226">
                  <c:v>38534</c:v>
                </c:pt>
                <c:pt idx="227">
                  <c:v>38504</c:v>
                </c:pt>
                <c:pt idx="228">
                  <c:v>38473</c:v>
                </c:pt>
                <c:pt idx="229">
                  <c:v>38443</c:v>
                </c:pt>
                <c:pt idx="230">
                  <c:v>38412</c:v>
                </c:pt>
                <c:pt idx="231">
                  <c:v>38384</c:v>
                </c:pt>
                <c:pt idx="232">
                  <c:v>38353</c:v>
                </c:pt>
                <c:pt idx="233">
                  <c:v>38322</c:v>
                </c:pt>
                <c:pt idx="234">
                  <c:v>38292</c:v>
                </c:pt>
                <c:pt idx="235">
                  <c:v>38261</c:v>
                </c:pt>
                <c:pt idx="236">
                  <c:v>38231</c:v>
                </c:pt>
                <c:pt idx="237">
                  <c:v>38200</c:v>
                </c:pt>
                <c:pt idx="238">
                  <c:v>38169</c:v>
                </c:pt>
                <c:pt idx="239">
                  <c:v>38139</c:v>
                </c:pt>
                <c:pt idx="240">
                  <c:v>38108</c:v>
                </c:pt>
                <c:pt idx="241">
                  <c:v>38078</c:v>
                </c:pt>
                <c:pt idx="242">
                  <c:v>38047</c:v>
                </c:pt>
                <c:pt idx="243">
                  <c:v>38018</c:v>
                </c:pt>
                <c:pt idx="244">
                  <c:v>37987</c:v>
                </c:pt>
                <c:pt idx="245">
                  <c:v>37956</c:v>
                </c:pt>
                <c:pt idx="246">
                  <c:v>37926</c:v>
                </c:pt>
                <c:pt idx="247">
                  <c:v>37895</c:v>
                </c:pt>
                <c:pt idx="248">
                  <c:v>37865</c:v>
                </c:pt>
                <c:pt idx="249">
                  <c:v>37834</c:v>
                </c:pt>
                <c:pt idx="250">
                  <c:v>37803</c:v>
                </c:pt>
                <c:pt idx="251">
                  <c:v>37773</c:v>
                </c:pt>
                <c:pt idx="252">
                  <c:v>37742</c:v>
                </c:pt>
                <c:pt idx="253">
                  <c:v>37712</c:v>
                </c:pt>
                <c:pt idx="254">
                  <c:v>37681</c:v>
                </c:pt>
                <c:pt idx="255">
                  <c:v>37653</c:v>
                </c:pt>
                <c:pt idx="256">
                  <c:v>37622</c:v>
                </c:pt>
                <c:pt idx="257">
                  <c:v>37591</c:v>
                </c:pt>
                <c:pt idx="258">
                  <c:v>37561</c:v>
                </c:pt>
                <c:pt idx="259">
                  <c:v>37530</c:v>
                </c:pt>
                <c:pt idx="260">
                  <c:v>37500</c:v>
                </c:pt>
                <c:pt idx="261">
                  <c:v>37469</c:v>
                </c:pt>
                <c:pt idx="262">
                  <c:v>37438</c:v>
                </c:pt>
                <c:pt idx="263">
                  <c:v>37408</c:v>
                </c:pt>
                <c:pt idx="264">
                  <c:v>37377</c:v>
                </c:pt>
                <c:pt idx="265">
                  <c:v>37347</c:v>
                </c:pt>
                <c:pt idx="266">
                  <c:v>37316</c:v>
                </c:pt>
                <c:pt idx="267">
                  <c:v>37288</c:v>
                </c:pt>
                <c:pt idx="268">
                  <c:v>37257</c:v>
                </c:pt>
                <c:pt idx="269">
                  <c:v>37226</c:v>
                </c:pt>
                <c:pt idx="270">
                  <c:v>37196</c:v>
                </c:pt>
                <c:pt idx="271">
                  <c:v>37165</c:v>
                </c:pt>
                <c:pt idx="272">
                  <c:v>37135</c:v>
                </c:pt>
                <c:pt idx="273">
                  <c:v>37104</c:v>
                </c:pt>
                <c:pt idx="274">
                  <c:v>37073</c:v>
                </c:pt>
                <c:pt idx="275">
                  <c:v>37043</c:v>
                </c:pt>
                <c:pt idx="276">
                  <c:v>37012</c:v>
                </c:pt>
                <c:pt idx="277">
                  <c:v>36982</c:v>
                </c:pt>
                <c:pt idx="278">
                  <c:v>36951</c:v>
                </c:pt>
                <c:pt idx="279">
                  <c:v>36923</c:v>
                </c:pt>
                <c:pt idx="280">
                  <c:v>36892</c:v>
                </c:pt>
                <c:pt idx="281">
                  <c:v>36861</c:v>
                </c:pt>
                <c:pt idx="282">
                  <c:v>36831</c:v>
                </c:pt>
                <c:pt idx="283">
                  <c:v>36800</c:v>
                </c:pt>
                <c:pt idx="284">
                  <c:v>36770</c:v>
                </c:pt>
                <c:pt idx="285">
                  <c:v>36739</c:v>
                </c:pt>
                <c:pt idx="286">
                  <c:v>36708</c:v>
                </c:pt>
                <c:pt idx="287">
                  <c:v>36678</c:v>
                </c:pt>
                <c:pt idx="288">
                  <c:v>36647</c:v>
                </c:pt>
                <c:pt idx="289">
                  <c:v>36617</c:v>
                </c:pt>
                <c:pt idx="290">
                  <c:v>36586</c:v>
                </c:pt>
                <c:pt idx="291">
                  <c:v>36557</c:v>
                </c:pt>
                <c:pt idx="292">
                  <c:v>36526</c:v>
                </c:pt>
                <c:pt idx="293">
                  <c:v>36495</c:v>
                </c:pt>
                <c:pt idx="294">
                  <c:v>36465</c:v>
                </c:pt>
                <c:pt idx="295">
                  <c:v>36434</c:v>
                </c:pt>
                <c:pt idx="296">
                  <c:v>36404</c:v>
                </c:pt>
                <c:pt idx="297">
                  <c:v>36373</c:v>
                </c:pt>
                <c:pt idx="298">
                  <c:v>36342</c:v>
                </c:pt>
                <c:pt idx="299">
                  <c:v>36312</c:v>
                </c:pt>
                <c:pt idx="300">
                  <c:v>36281</c:v>
                </c:pt>
                <c:pt idx="301">
                  <c:v>36251</c:v>
                </c:pt>
                <c:pt idx="302">
                  <c:v>36220</c:v>
                </c:pt>
                <c:pt idx="303">
                  <c:v>36192</c:v>
                </c:pt>
                <c:pt idx="304">
                  <c:v>36161</c:v>
                </c:pt>
                <c:pt idx="305">
                  <c:v>36130</c:v>
                </c:pt>
                <c:pt idx="306">
                  <c:v>36100</c:v>
                </c:pt>
                <c:pt idx="307">
                  <c:v>36069</c:v>
                </c:pt>
                <c:pt idx="308">
                  <c:v>36039</c:v>
                </c:pt>
                <c:pt idx="309">
                  <c:v>36008</c:v>
                </c:pt>
                <c:pt idx="310">
                  <c:v>35977</c:v>
                </c:pt>
                <c:pt idx="311">
                  <c:v>35947</c:v>
                </c:pt>
                <c:pt idx="312">
                  <c:v>35916</c:v>
                </c:pt>
                <c:pt idx="313">
                  <c:v>35886</c:v>
                </c:pt>
                <c:pt idx="314">
                  <c:v>35855</c:v>
                </c:pt>
              </c:numCache>
            </c:numRef>
          </c:cat>
          <c:val>
            <c:numRef>
              <c:f>'Risk Free Rate Hist'!$C$4:$C$318</c:f>
              <c:numCache>
                <c:formatCode>0.00%</c:formatCode>
                <c:ptCount val="315"/>
                <c:pt idx="0">
                  <c:v>7.1620000000000003E-2</c:v>
                </c:pt>
                <c:pt idx="1">
                  <c:v>7.195E-2</c:v>
                </c:pt>
                <c:pt idx="2">
                  <c:v>7.0519999999999999E-2</c:v>
                </c:pt>
                <c:pt idx="3">
                  <c:v>7.078000000000001E-2</c:v>
                </c:pt>
                <c:pt idx="4">
                  <c:v>7.1440000000000003E-2</c:v>
                </c:pt>
                <c:pt idx="5">
                  <c:v>7.1760000000000004E-2</c:v>
                </c:pt>
                <c:pt idx="6">
                  <c:v>7.2789999999999994E-2</c:v>
                </c:pt>
                <c:pt idx="7">
                  <c:v>7.3510000000000006E-2</c:v>
                </c:pt>
                <c:pt idx="8">
                  <c:v>7.2099999999999997E-2</c:v>
                </c:pt>
                <c:pt idx="9">
                  <c:v>7.1660000000000001E-2</c:v>
                </c:pt>
                <c:pt idx="10">
                  <c:v>7.1719999999999992E-2</c:v>
                </c:pt>
                <c:pt idx="11">
                  <c:v>7.1099999999999997E-2</c:v>
                </c:pt>
                <c:pt idx="12">
                  <c:v>6.9889999999999994E-2</c:v>
                </c:pt>
                <c:pt idx="13">
                  <c:v>7.1160000000000001E-2</c:v>
                </c:pt>
                <c:pt idx="14">
                  <c:v>7.3150000000000007E-2</c:v>
                </c:pt>
                <c:pt idx="15">
                  <c:v>7.4569999999999997E-2</c:v>
                </c:pt>
                <c:pt idx="16">
                  <c:v>7.3429999999999995E-2</c:v>
                </c:pt>
                <c:pt idx="17">
                  <c:v>7.3270000000000002E-2</c:v>
                </c:pt>
                <c:pt idx="18">
                  <c:v>7.2800000000000004E-2</c:v>
                </c:pt>
                <c:pt idx="19">
                  <c:v>7.4450000000000002E-2</c:v>
                </c:pt>
                <c:pt idx="20">
                  <c:v>7.397999999999999E-2</c:v>
                </c:pt>
                <c:pt idx="21">
                  <c:v>7.1879999999999999E-2</c:v>
                </c:pt>
                <c:pt idx="22">
                  <c:v>7.3200000000000001E-2</c:v>
                </c:pt>
                <c:pt idx="23">
                  <c:v>7.4499999999999997E-2</c:v>
                </c:pt>
                <c:pt idx="24">
                  <c:v>7.4149999999999994E-2</c:v>
                </c:pt>
                <c:pt idx="25">
                  <c:v>7.1390000000000009E-2</c:v>
                </c:pt>
                <c:pt idx="26">
                  <c:v>6.8430000000000005E-2</c:v>
                </c:pt>
                <c:pt idx="27">
                  <c:v>6.7699999999999996E-2</c:v>
                </c:pt>
                <c:pt idx="28">
                  <c:v>6.6839999999999997E-2</c:v>
                </c:pt>
                <c:pt idx="29">
                  <c:v>6.454E-2</c:v>
                </c:pt>
                <c:pt idx="30">
                  <c:v>6.3259999999999997E-2</c:v>
                </c:pt>
                <c:pt idx="31">
                  <c:v>6.3879999999999992E-2</c:v>
                </c:pt>
                <c:pt idx="32">
                  <c:v>6.2230000000000001E-2</c:v>
                </c:pt>
                <c:pt idx="33">
                  <c:v>6.2149999999999997E-2</c:v>
                </c:pt>
                <c:pt idx="34">
                  <c:v>6.2039999999999998E-2</c:v>
                </c:pt>
                <c:pt idx="35">
                  <c:v>6.0510000000000001E-2</c:v>
                </c:pt>
                <c:pt idx="36">
                  <c:v>6.0220000000000003E-2</c:v>
                </c:pt>
                <c:pt idx="37">
                  <c:v>6.0299999999999999E-2</c:v>
                </c:pt>
                <c:pt idx="38">
                  <c:v>6.1769999999999999E-2</c:v>
                </c:pt>
                <c:pt idx="39">
                  <c:v>6.2289999999999998E-2</c:v>
                </c:pt>
                <c:pt idx="40">
                  <c:v>5.9490000000000001E-2</c:v>
                </c:pt>
                <c:pt idx="41">
                  <c:v>5.8939999999999999E-2</c:v>
                </c:pt>
                <c:pt idx="42">
                  <c:v>5.9109999999999996E-2</c:v>
                </c:pt>
                <c:pt idx="43">
                  <c:v>5.8810000000000001E-2</c:v>
                </c:pt>
                <c:pt idx="44">
                  <c:v>6.0149999999999995E-2</c:v>
                </c:pt>
                <c:pt idx="45">
                  <c:v>6.0780000000000001E-2</c:v>
                </c:pt>
                <c:pt idx="46">
                  <c:v>5.8369999999999998E-2</c:v>
                </c:pt>
                <c:pt idx="47">
                  <c:v>5.8880000000000002E-2</c:v>
                </c:pt>
                <c:pt idx="48">
                  <c:v>6.0129999999999996E-2</c:v>
                </c:pt>
                <c:pt idx="49">
                  <c:v>6.1100000000000002E-2</c:v>
                </c:pt>
                <c:pt idx="50">
                  <c:v>6.1379999999999997E-2</c:v>
                </c:pt>
                <c:pt idx="51">
                  <c:v>6.3710000000000003E-2</c:v>
                </c:pt>
                <c:pt idx="52">
                  <c:v>6.5990000000000007E-2</c:v>
                </c:pt>
                <c:pt idx="53">
                  <c:v>6.5540000000000001E-2</c:v>
                </c:pt>
                <c:pt idx="54">
                  <c:v>6.4600000000000005E-2</c:v>
                </c:pt>
                <c:pt idx="55">
                  <c:v>6.6430000000000003E-2</c:v>
                </c:pt>
                <c:pt idx="56">
                  <c:v>6.695000000000001E-2</c:v>
                </c:pt>
                <c:pt idx="57">
                  <c:v>6.5560000000000007E-2</c:v>
                </c:pt>
                <c:pt idx="58">
                  <c:v>6.3689999999999997E-2</c:v>
                </c:pt>
                <c:pt idx="59">
                  <c:v>6.878999999999999E-2</c:v>
                </c:pt>
                <c:pt idx="60">
                  <c:v>7.0319999999999994E-2</c:v>
                </c:pt>
                <c:pt idx="61">
                  <c:v>7.4139999999999998E-2</c:v>
                </c:pt>
                <c:pt idx="62">
                  <c:v>7.3459999999999998E-2</c:v>
                </c:pt>
                <c:pt idx="63">
                  <c:v>7.5910000000000005E-2</c:v>
                </c:pt>
                <c:pt idx="64">
                  <c:v>7.4829999999999994E-2</c:v>
                </c:pt>
                <c:pt idx="65">
                  <c:v>7.3700000000000002E-2</c:v>
                </c:pt>
                <c:pt idx="66">
                  <c:v>7.6069999999999999E-2</c:v>
                </c:pt>
                <c:pt idx="67">
                  <c:v>7.8530000000000003E-2</c:v>
                </c:pt>
                <c:pt idx="68">
                  <c:v>8.0239999999999992E-2</c:v>
                </c:pt>
                <c:pt idx="69">
                  <c:v>7.9509999999999997E-2</c:v>
                </c:pt>
                <c:pt idx="70">
                  <c:v>7.7719999999999997E-2</c:v>
                </c:pt>
                <c:pt idx="71">
                  <c:v>7.9029999999999989E-2</c:v>
                </c:pt>
                <c:pt idx="72">
                  <c:v>7.8259999999999996E-2</c:v>
                </c:pt>
                <c:pt idx="73">
                  <c:v>7.7670000000000003E-2</c:v>
                </c:pt>
                <c:pt idx="74">
                  <c:v>7.397999999999999E-2</c:v>
                </c:pt>
                <c:pt idx="75">
                  <c:v>7.7259999999999995E-2</c:v>
                </c:pt>
                <c:pt idx="76">
                  <c:v>7.4299999999999991E-2</c:v>
                </c:pt>
                <c:pt idx="77">
                  <c:v>7.3259999999999992E-2</c:v>
                </c:pt>
                <c:pt idx="78">
                  <c:v>7.0580000000000004E-2</c:v>
                </c:pt>
                <c:pt idx="79">
                  <c:v>6.862E-2</c:v>
                </c:pt>
                <c:pt idx="80">
                  <c:v>6.6630000000000009E-2</c:v>
                </c:pt>
                <c:pt idx="81">
                  <c:v>6.5250000000000002E-2</c:v>
                </c:pt>
                <c:pt idx="82">
                  <c:v>6.4649999999999999E-2</c:v>
                </c:pt>
                <c:pt idx="83">
                  <c:v>6.5110000000000001E-2</c:v>
                </c:pt>
                <c:pt idx="84">
                  <c:v>6.6610000000000003E-2</c:v>
                </c:pt>
                <c:pt idx="85">
                  <c:v>6.9610000000000005E-2</c:v>
                </c:pt>
                <c:pt idx="86">
                  <c:v>6.658E-2</c:v>
                </c:pt>
                <c:pt idx="87">
                  <c:v>6.8699999999999997E-2</c:v>
                </c:pt>
                <c:pt idx="88">
                  <c:v>6.4070000000000002E-2</c:v>
                </c:pt>
                <c:pt idx="89">
                  <c:v>6.5119999999999997E-2</c:v>
                </c:pt>
                <c:pt idx="90">
                  <c:v>6.2430000000000006E-2</c:v>
                </c:pt>
                <c:pt idx="91">
                  <c:v>6.8849999999999995E-2</c:v>
                </c:pt>
                <c:pt idx="92">
                  <c:v>6.9580000000000003E-2</c:v>
                </c:pt>
                <c:pt idx="93">
                  <c:v>7.1099999999999997E-2</c:v>
                </c:pt>
                <c:pt idx="94">
                  <c:v>7.1629999999999999E-2</c:v>
                </c:pt>
                <c:pt idx="95">
                  <c:v>7.4480000000000005E-2</c:v>
                </c:pt>
                <c:pt idx="96">
                  <c:v>7.4709999999999999E-2</c:v>
                </c:pt>
                <c:pt idx="97">
                  <c:v>7.4349999999999999E-2</c:v>
                </c:pt>
                <c:pt idx="98">
                  <c:v>7.458999999999999E-2</c:v>
                </c:pt>
                <c:pt idx="99">
                  <c:v>7.6230000000000006E-2</c:v>
                </c:pt>
                <c:pt idx="100">
                  <c:v>7.7789999999999998E-2</c:v>
                </c:pt>
                <c:pt idx="101">
                  <c:v>7.7579999999999996E-2</c:v>
                </c:pt>
                <c:pt idx="102">
                  <c:v>7.7859999999999999E-2</c:v>
                </c:pt>
                <c:pt idx="103">
                  <c:v>7.6399999999999996E-2</c:v>
                </c:pt>
                <c:pt idx="104">
                  <c:v>7.5389999999999999E-2</c:v>
                </c:pt>
                <c:pt idx="105">
                  <c:v>7.7839999999999993E-2</c:v>
                </c:pt>
                <c:pt idx="106">
                  <c:v>7.8060000000000004E-2</c:v>
                </c:pt>
                <c:pt idx="107">
                  <c:v>7.8609999999999999E-2</c:v>
                </c:pt>
                <c:pt idx="108">
                  <c:v>7.8149999999999997E-2</c:v>
                </c:pt>
                <c:pt idx="109">
                  <c:v>7.8600000000000003E-2</c:v>
                </c:pt>
                <c:pt idx="110">
                  <c:v>7.7380000000000004E-2</c:v>
                </c:pt>
                <c:pt idx="111">
                  <c:v>7.7240000000000003E-2</c:v>
                </c:pt>
                <c:pt idx="112">
                  <c:v>7.6909999999999992E-2</c:v>
                </c:pt>
                <c:pt idx="113">
                  <c:v>7.8550000000000009E-2</c:v>
                </c:pt>
                <c:pt idx="114">
                  <c:v>8.0869999999999997E-2</c:v>
                </c:pt>
                <c:pt idx="115">
                  <c:v>8.2780000000000006E-2</c:v>
                </c:pt>
                <c:pt idx="116">
                  <c:v>8.5109999999999991E-2</c:v>
                </c:pt>
                <c:pt idx="117">
                  <c:v>8.5589999999999999E-2</c:v>
                </c:pt>
                <c:pt idx="118">
                  <c:v>8.7179999999999994E-2</c:v>
                </c:pt>
                <c:pt idx="119">
                  <c:v>8.7440000000000004E-2</c:v>
                </c:pt>
                <c:pt idx="120">
                  <c:v>8.6449999999999999E-2</c:v>
                </c:pt>
                <c:pt idx="121">
                  <c:v>8.8279999999999997E-2</c:v>
                </c:pt>
                <c:pt idx="122">
                  <c:v>8.8040000000000007E-2</c:v>
                </c:pt>
                <c:pt idx="123">
                  <c:v>8.8620000000000004E-2</c:v>
                </c:pt>
                <c:pt idx="124">
                  <c:v>8.77E-2</c:v>
                </c:pt>
                <c:pt idx="125">
                  <c:v>8.8200000000000001E-2</c:v>
                </c:pt>
                <c:pt idx="126">
                  <c:v>9.0440000000000006E-2</c:v>
                </c:pt>
                <c:pt idx="127">
                  <c:v>8.6249999999999993E-2</c:v>
                </c:pt>
                <c:pt idx="128">
                  <c:v>8.7660000000000002E-2</c:v>
                </c:pt>
                <c:pt idx="129">
                  <c:v>8.5959999999999995E-2</c:v>
                </c:pt>
                <c:pt idx="130">
                  <c:v>8.1720000000000001E-2</c:v>
                </c:pt>
                <c:pt idx="131">
                  <c:v>7.4389999999999998E-2</c:v>
                </c:pt>
                <c:pt idx="132">
                  <c:v>7.4429999999999996E-2</c:v>
                </c:pt>
                <c:pt idx="133">
                  <c:v>7.7310000000000004E-2</c:v>
                </c:pt>
                <c:pt idx="134">
                  <c:v>7.9509999999999997E-2</c:v>
                </c:pt>
                <c:pt idx="135">
                  <c:v>7.8719999999999998E-2</c:v>
                </c:pt>
                <c:pt idx="136">
                  <c:v>7.9119999999999996E-2</c:v>
                </c:pt>
                <c:pt idx="137">
                  <c:v>8.0489999999999992E-2</c:v>
                </c:pt>
                <c:pt idx="138">
                  <c:v>8.1750000000000003E-2</c:v>
                </c:pt>
                <c:pt idx="139">
                  <c:v>8.2150000000000001E-2</c:v>
                </c:pt>
                <c:pt idx="140">
                  <c:v>8.1489999999999993E-2</c:v>
                </c:pt>
                <c:pt idx="141">
                  <c:v>8.2409999999999997E-2</c:v>
                </c:pt>
                <c:pt idx="142">
                  <c:v>8.2449999999999996E-2</c:v>
                </c:pt>
                <c:pt idx="143">
                  <c:v>8.3800000000000013E-2</c:v>
                </c:pt>
                <c:pt idx="144">
                  <c:v>8.3770000000000011E-2</c:v>
                </c:pt>
                <c:pt idx="145">
                  <c:v>8.6709999999999995E-2</c:v>
                </c:pt>
                <c:pt idx="146">
                  <c:v>8.5719999999999991E-2</c:v>
                </c:pt>
                <c:pt idx="147">
                  <c:v>8.1989999999999993E-2</c:v>
                </c:pt>
                <c:pt idx="148">
                  <c:v>8.2669999999999993E-2</c:v>
                </c:pt>
                <c:pt idx="149">
                  <c:v>8.5600000000000009E-2</c:v>
                </c:pt>
                <c:pt idx="150">
                  <c:v>8.7379999999999999E-2</c:v>
                </c:pt>
                <c:pt idx="151">
                  <c:v>8.8789999999999994E-2</c:v>
                </c:pt>
                <c:pt idx="152">
                  <c:v>8.4419999999999995E-2</c:v>
                </c:pt>
                <c:pt idx="153">
                  <c:v>8.3190000000000014E-2</c:v>
                </c:pt>
                <c:pt idx="154">
                  <c:v>8.4540000000000004E-2</c:v>
                </c:pt>
                <c:pt idx="155">
                  <c:v>8.3260000000000001E-2</c:v>
                </c:pt>
                <c:pt idx="156">
                  <c:v>8.410999999999999E-2</c:v>
                </c:pt>
                <c:pt idx="157">
                  <c:v>8.1349999999999992E-2</c:v>
                </c:pt>
                <c:pt idx="158">
                  <c:v>7.9850000000000004E-2</c:v>
                </c:pt>
                <c:pt idx="159">
                  <c:v>7.9920000000000005E-2</c:v>
                </c:pt>
                <c:pt idx="160">
                  <c:v>8.1479999999999997E-2</c:v>
                </c:pt>
                <c:pt idx="161">
                  <c:v>7.9130000000000006E-2</c:v>
                </c:pt>
                <c:pt idx="162">
                  <c:v>8.0660000000000009E-2</c:v>
                </c:pt>
                <c:pt idx="163">
                  <c:v>8.1210000000000004E-2</c:v>
                </c:pt>
                <c:pt idx="164">
                  <c:v>7.8520000000000006E-2</c:v>
                </c:pt>
                <c:pt idx="165">
                  <c:v>7.936E-2</c:v>
                </c:pt>
                <c:pt idx="166">
                  <c:v>7.8030000000000002E-2</c:v>
                </c:pt>
                <c:pt idx="167">
                  <c:v>7.5609999999999997E-2</c:v>
                </c:pt>
                <c:pt idx="168">
                  <c:v>7.5639999999999999E-2</c:v>
                </c:pt>
                <c:pt idx="169">
                  <c:v>8.0610000000000001E-2</c:v>
                </c:pt>
                <c:pt idx="170">
                  <c:v>7.85E-2</c:v>
                </c:pt>
                <c:pt idx="171">
                  <c:v>7.8640000000000002E-2</c:v>
                </c:pt>
                <c:pt idx="172">
                  <c:v>7.5910000000000005E-2</c:v>
                </c:pt>
                <c:pt idx="173">
                  <c:v>7.6789999999999997E-2</c:v>
                </c:pt>
                <c:pt idx="174">
                  <c:v>7.2569999999999996E-2</c:v>
                </c:pt>
                <c:pt idx="175">
                  <c:v>7.306E-2</c:v>
                </c:pt>
                <c:pt idx="176">
                  <c:v>7.2149999999999992E-2</c:v>
                </c:pt>
                <c:pt idx="177">
                  <c:v>7.4340000000000003E-2</c:v>
                </c:pt>
                <c:pt idx="178">
                  <c:v>6.9980000000000001E-2</c:v>
                </c:pt>
                <c:pt idx="179">
                  <c:v>7.0129999999999998E-2</c:v>
                </c:pt>
                <c:pt idx="180">
                  <c:v>6.7099999999999993E-2</c:v>
                </c:pt>
                <c:pt idx="181">
                  <c:v>6.2420000000000003E-2</c:v>
                </c:pt>
                <c:pt idx="182">
                  <c:v>7.0140000000000008E-2</c:v>
                </c:pt>
                <c:pt idx="183">
                  <c:v>6.3280000000000003E-2</c:v>
                </c:pt>
                <c:pt idx="184">
                  <c:v>6.1870000000000001E-2</c:v>
                </c:pt>
                <c:pt idx="185">
                  <c:v>5.2600000000000001E-2</c:v>
                </c:pt>
                <c:pt idx="186">
                  <c:v>7.0800000000000002E-2</c:v>
                </c:pt>
                <c:pt idx="187">
                  <c:v>7.4779999999999999E-2</c:v>
                </c:pt>
                <c:pt idx="188">
                  <c:v>8.617000000000001E-2</c:v>
                </c:pt>
                <c:pt idx="189">
                  <c:v>8.6999999999999994E-2</c:v>
                </c:pt>
                <c:pt idx="190">
                  <c:v>9.3160000000000007E-2</c:v>
                </c:pt>
                <c:pt idx="191">
                  <c:v>8.7129999999999985E-2</c:v>
                </c:pt>
                <c:pt idx="192">
                  <c:v>8.1010000000000013E-2</c:v>
                </c:pt>
                <c:pt idx="193">
                  <c:v>7.9560000000000006E-2</c:v>
                </c:pt>
                <c:pt idx="194">
                  <c:v>7.9379999999999992E-2</c:v>
                </c:pt>
                <c:pt idx="195">
                  <c:v>7.5679999999999997E-2</c:v>
                </c:pt>
                <c:pt idx="196">
                  <c:v>7.5289999999999996E-2</c:v>
                </c:pt>
                <c:pt idx="197">
                  <c:v>7.7910000000000007E-2</c:v>
                </c:pt>
                <c:pt idx="198">
                  <c:v>7.9050000000000009E-2</c:v>
                </c:pt>
                <c:pt idx="199">
                  <c:v>7.8390000000000001E-2</c:v>
                </c:pt>
                <c:pt idx="200">
                  <c:v>7.9250000000000001E-2</c:v>
                </c:pt>
                <c:pt idx="201">
                  <c:v>7.9299999999999995E-2</c:v>
                </c:pt>
                <c:pt idx="202">
                  <c:v>7.8449999999999992E-2</c:v>
                </c:pt>
                <c:pt idx="203">
                  <c:v>8.1869999999999998E-2</c:v>
                </c:pt>
                <c:pt idx="204">
                  <c:v>8.0799999999999997E-2</c:v>
                </c:pt>
                <c:pt idx="205">
                  <c:v>8.1729999999999997E-2</c:v>
                </c:pt>
                <c:pt idx="206">
                  <c:v>8.022E-2</c:v>
                </c:pt>
                <c:pt idx="207">
                  <c:v>0.08</c:v>
                </c:pt>
                <c:pt idx="208">
                  <c:v>7.7380000000000004E-2</c:v>
                </c:pt>
                <c:pt idx="209">
                  <c:v>7.6189999999999994E-2</c:v>
                </c:pt>
                <c:pt idx="210">
                  <c:v>7.424E-2</c:v>
                </c:pt>
                <c:pt idx="211">
                  <c:v>7.6249999999999998E-2</c:v>
                </c:pt>
                <c:pt idx="212">
                  <c:v>7.6420000000000002E-2</c:v>
                </c:pt>
                <c:pt idx="213">
                  <c:v>7.8909999999999994E-2</c:v>
                </c:pt>
                <c:pt idx="214">
                  <c:v>8.2379999999999995E-2</c:v>
                </c:pt>
                <c:pt idx="215">
                  <c:v>8.1509999999999999E-2</c:v>
                </c:pt>
                <c:pt idx="216">
                  <c:v>7.6589999999999991E-2</c:v>
                </c:pt>
                <c:pt idx="217">
                  <c:v>7.3899999999999993E-2</c:v>
                </c:pt>
                <c:pt idx="218">
                  <c:v>7.5499999999999998E-2</c:v>
                </c:pt>
                <c:pt idx="219">
                  <c:v>7.3929999999999996E-2</c:v>
                </c:pt>
                <c:pt idx="220">
                  <c:v>7.3719999999999994E-2</c:v>
                </c:pt>
                <c:pt idx="221">
                  <c:v>7.1099999999999997E-2</c:v>
                </c:pt>
                <c:pt idx="222">
                  <c:v>7.0830000000000004E-2</c:v>
                </c:pt>
                <c:pt idx="223">
                  <c:v>7.0989999999999998E-2</c:v>
                </c:pt>
                <c:pt idx="224">
                  <c:v>7.1010000000000004E-2</c:v>
                </c:pt>
                <c:pt idx="225">
                  <c:v>7.0940000000000003E-2</c:v>
                </c:pt>
                <c:pt idx="226">
                  <c:v>6.9940000000000002E-2</c:v>
                </c:pt>
                <c:pt idx="227">
                  <c:v>6.9070000000000006E-2</c:v>
                </c:pt>
                <c:pt idx="228">
                  <c:v>6.9790000000000005E-2</c:v>
                </c:pt>
                <c:pt idx="229">
                  <c:v>7.3569999999999997E-2</c:v>
                </c:pt>
                <c:pt idx="230">
                  <c:v>6.676E-2</c:v>
                </c:pt>
                <c:pt idx="231">
                  <c:v>6.5490000000000007E-2</c:v>
                </c:pt>
                <c:pt idx="232">
                  <c:v>6.7030000000000006E-2</c:v>
                </c:pt>
                <c:pt idx="233">
                  <c:v>6.7060000000000008E-2</c:v>
                </c:pt>
                <c:pt idx="234">
                  <c:v>7.1970000000000006E-2</c:v>
                </c:pt>
                <c:pt idx="235">
                  <c:v>6.9320000000000007E-2</c:v>
                </c:pt>
                <c:pt idx="236">
                  <c:v>6.2439999999999996E-2</c:v>
                </c:pt>
                <c:pt idx="237">
                  <c:v>6.0890000000000007E-2</c:v>
                </c:pt>
                <c:pt idx="238">
                  <c:v>6.1369999999999994E-2</c:v>
                </c:pt>
                <c:pt idx="239">
                  <c:v>5.8499999999999996E-2</c:v>
                </c:pt>
                <c:pt idx="240">
                  <c:v>5.2740000000000002E-2</c:v>
                </c:pt>
                <c:pt idx="241">
                  <c:v>5.117E-2</c:v>
                </c:pt>
                <c:pt idx="242">
                  <c:v>5.1470000000000002E-2</c:v>
                </c:pt>
                <c:pt idx="243">
                  <c:v>5.2610000000000004E-2</c:v>
                </c:pt>
                <c:pt idx="244">
                  <c:v>5.2229999999999999E-2</c:v>
                </c:pt>
                <c:pt idx="245">
                  <c:v>5.1220000000000002E-2</c:v>
                </c:pt>
                <c:pt idx="246">
                  <c:v>5.1580000000000001E-2</c:v>
                </c:pt>
                <c:pt idx="247">
                  <c:v>5.0999999999999997E-2</c:v>
                </c:pt>
                <c:pt idx="248">
                  <c:v>5.1740000000000001E-2</c:v>
                </c:pt>
                <c:pt idx="249">
                  <c:v>5.2639999999999999E-2</c:v>
                </c:pt>
                <c:pt idx="250">
                  <c:v>5.6159999999999995E-2</c:v>
                </c:pt>
                <c:pt idx="251">
                  <c:v>5.7279999999999998E-2</c:v>
                </c:pt>
                <c:pt idx="252">
                  <c:v>5.7969999999999994E-2</c:v>
                </c:pt>
                <c:pt idx="253">
                  <c:v>5.8819999999999997E-2</c:v>
                </c:pt>
                <c:pt idx="254">
                  <c:v>6.1269999999999998E-2</c:v>
                </c:pt>
                <c:pt idx="255">
                  <c:v>5.9660000000000005E-2</c:v>
                </c:pt>
                <c:pt idx="256">
                  <c:v>6.3230000000000008E-2</c:v>
                </c:pt>
                <c:pt idx="257">
                  <c:v>6.0830000000000002E-2</c:v>
                </c:pt>
                <c:pt idx="258">
                  <c:v>6.4250000000000002E-2</c:v>
                </c:pt>
                <c:pt idx="259">
                  <c:v>6.9249999999999992E-2</c:v>
                </c:pt>
                <c:pt idx="260">
                  <c:v>7.1680000000000008E-2</c:v>
                </c:pt>
                <c:pt idx="261">
                  <c:v>7.1609999999999993E-2</c:v>
                </c:pt>
                <c:pt idx="262">
                  <c:v>7.3079999999999992E-2</c:v>
                </c:pt>
                <c:pt idx="263">
                  <c:v>7.485E-2</c:v>
                </c:pt>
                <c:pt idx="264">
                  <c:v>7.7229999999999993E-2</c:v>
                </c:pt>
                <c:pt idx="265">
                  <c:v>7.4099999999999999E-2</c:v>
                </c:pt>
                <c:pt idx="266">
                  <c:v>7.3590000000000003E-2</c:v>
                </c:pt>
                <c:pt idx="267">
                  <c:v>7.6270000000000004E-2</c:v>
                </c:pt>
                <c:pt idx="268">
                  <c:v>7.6689999999999994E-2</c:v>
                </c:pt>
                <c:pt idx="269">
                  <c:v>7.9390000000000002E-2</c:v>
                </c:pt>
                <c:pt idx="270">
                  <c:v>7.8799999999999995E-2</c:v>
                </c:pt>
                <c:pt idx="271">
                  <c:v>8.8000000000000009E-2</c:v>
                </c:pt>
                <c:pt idx="272">
                  <c:v>9.1219999999999996E-2</c:v>
                </c:pt>
                <c:pt idx="273">
                  <c:v>9.1140000000000013E-2</c:v>
                </c:pt>
                <c:pt idx="274">
                  <c:v>9.3629999999999991E-2</c:v>
                </c:pt>
                <c:pt idx="275">
                  <c:v>9.5009999999999997E-2</c:v>
                </c:pt>
                <c:pt idx="276">
                  <c:v>9.7619999999999998E-2</c:v>
                </c:pt>
                <c:pt idx="277">
                  <c:v>0.10125000000000001</c:v>
                </c:pt>
                <c:pt idx="278">
                  <c:v>0.10333000000000001</c:v>
                </c:pt>
                <c:pt idx="279">
                  <c:v>0.10077999999999999</c:v>
                </c:pt>
                <c:pt idx="280">
                  <c:v>0.10424</c:v>
                </c:pt>
                <c:pt idx="281">
                  <c:v>0.10884000000000001</c:v>
                </c:pt>
                <c:pt idx="282">
                  <c:v>0.11348000000000001</c:v>
                </c:pt>
                <c:pt idx="283">
                  <c:v>0.11599999999999999</c:v>
                </c:pt>
                <c:pt idx="284">
                  <c:v>0.11539999999999999</c:v>
                </c:pt>
                <c:pt idx="285">
                  <c:v>0.11505000000000001</c:v>
                </c:pt>
                <c:pt idx="286">
                  <c:v>0.11353999999999999</c:v>
                </c:pt>
                <c:pt idx="287">
                  <c:v>0.11058999999999999</c:v>
                </c:pt>
                <c:pt idx="288">
                  <c:v>0.10827000000000001</c:v>
                </c:pt>
                <c:pt idx="289">
                  <c:v>0.10364000000000001</c:v>
                </c:pt>
                <c:pt idx="290">
                  <c:v>0.10756</c:v>
                </c:pt>
                <c:pt idx="291">
                  <c:v>0.10404999999999999</c:v>
                </c:pt>
                <c:pt idx="292">
                  <c:v>0.10897</c:v>
                </c:pt>
                <c:pt idx="293">
                  <c:v>0.11196999999999999</c:v>
                </c:pt>
                <c:pt idx="294">
                  <c:v>0.11384</c:v>
                </c:pt>
                <c:pt idx="295">
                  <c:v>0.11521000000000001</c:v>
                </c:pt>
                <c:pt idx="296">
                  <c:v>0.11634</c:v>
                </c:pt>
                <c:pt idx="297">
                  <c:v>0.11588</c:v>
                </c:pt>
                <c:pt idx="298">
                  <c:v>0.11673</c:v>
                </c:pt>
                <c:pt idx="299">
                  <c:v>0.11851</c:v>
                </c:pt>
                <c:pt idx="300">
                  <c:v>0.11699999999999999</c:v>
                </c:pt>
                <c:pt idx="301">
                  <c:v>0.11885999999999999</c:v>
                </c:pt>
                <c:pt idx="302">
                  <c:v>0.11993999999999999</c:v>
                </c:pt>
                <c:pt idx="303">
                  <c:v>0.12223000000000001</c:v>
                </c:pt>
                <c:pt idx="304">
                  <c:v>0.12218999999999999</c:v>
                </c:pt>
                <c:pt idx="305">
                  <c:v>0.12212999999999999</c:v>
                </c:pt>
                <c:pt idx="306">
                  <c:v>0.12221</c:v>
                </c:pt>
                <c:pt idx="307">
                  <c:v>0.12301999999999999</c:v>
                </c:pt>
                <c:pt idx="308">
                  <c:v>0.12287000000000001</c:v>
                </c:pt>
                <c:pt idx="309">
                  <c:v>0.12240999999999999</c:v>
                </c:pt>
                <c:pt idx="310">
                  <c:v>0.122</c:v>
                </c:pt>
                <c:pt idx="311">
                  <c:v>0.12117000000000001</c:v>
                </c:pt>
                <c:pt idx="312">
                  <c:v>0.12049</c:v>
                </c:pt>
                <c:pt idx="313">
                  <c:v>0.11781000000000001</c:v>
                </c:pt>
                <c:pt idx="314">
                  <c:v>0.12086000000000001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B-4C98-A441-A90F9011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611248"/>
        <c:axId val="911612208"/>
      </c:lineChart>
      <c:dateAx>
        <c:axId val="911611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2208"/>
        <c:crosses val="autoZero"/>
        <c:auto val="1"/>
        <c:lblOffset val="100"/>
        <c:baseTimeUnit val="months"/>
      </c:dateAx>
      <c:valAx>
        <c:axId val="9116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Implied ERP in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 India'!$C$3</c:f>
              <c:strCache>
                <c:ptCount val="1"/>
                <c:pt idx="0">
                  <c:v>Implied ERP in 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'ERP India'!$B$4:$B$30</c:f>
              <c:numCache>
                <c:formatCode>General</c:formatCod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'ERP India'!$C$4:$C$30</c:f>
              <c:numCache>
                <c:formatCode>0.00%</c:formatCode>
                <c:ptCount val="27"/>
                <c:pt idx="0">
                  <c:v>0.02</c:v>
                </c:pt>
                <c:pt idx="1">
                  <c:v>0.02</c:v>
                </c:pt>
                <c:pt idx="2">
                  <c:v>1.9699999999999999E-2</c:v>
                </c:pt>
                <c:pt idx="3">
                  <c:v>1.9900000000000001E-2</c:v>
                </c:pt>
                <c:pt idx="4">
                  <c:v>5.5E-2</c:v>
                </c:pt>
                <c:pt idx="5">
                  <c:v>4.9200000000000001E-2</c:v>
                </c:pt>
                <c:pt idx="6">
                  <c:v>7.0800000000000002E-2</c:v>
                </c:pt>
                <c:pt idx="7">
                  <c:v>4.5600000000000002E-2</c:v>
                </c:pt>
                <c:pt idx="8">
                  <c:v>4.8599999999999997E-2</c:v>
                </c:pt>
                <c:pt idx="9">
                  <c:v>3.1800000000000002E-2</c:v>
                </c:pt>
                <c:pt idx="10">
                  <c:v>3.0800000000000001E-2</c:v>
                </c:pt>
                <c:pt idx="11">
                  <c:v>4.1099999999999998E-2</c:v>
                </c:pt>
                <c:pt idx="12">
                  <c:v>3.2199999999999999E-2</c:v>
                </c:pt>
                <c:pt idx="13">
                  <c:v>2.7E-2</c:v>
                </c:pt>
                <c:pt idx="14">
                  <c:v>3.6600000000000001E-2</c:v>
                </c:pt>
                <c:pt idx="15">
                  <c:v>3.6499999999999998E-2</c:v>
                </c:pt>
                <c:pt idx="16">
                  <c:v>2.8199999999999999E-2</c:v>
                </c:pt>
                <c:pt idx="17">
                  <c:v>2.3599999999999999E-2</c:v>
                </c:pt>
                <c:pt idx="18">
                  <c:v>2.5600000000000001E-2</c:v>
                </c:pt>
                <c:pt idx="19">
                  <c:v>2.3800000000000002E-2</c:v>
                </c:pt>
                <c:pt idx="20">
                  <c:v>1.9300000000000001E-2</c:v>
                </c:pt>
                <c:pt idx="21">
                  <c:v>2.01E-2</c:v>
                </c:pt>
                <c:pt idx="22">
                  <c:v>2.1899999999999999E-2</c:v>
                </c:pt>
                <c:pt idx="23">
                  <c:v>1.95E-2</c:v>
                </c:pt>
                <c:pt idx="24">
                  <c:v>1.8100000000000002E-2</c:v>
                </c:pt>
                <c:pt idx="25">
                  <c:v>1.5299999999999999E-2</c:v>
                </c:pt>
                <c:pt idx="26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5F2-8956-34A46D1F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41056"/>
        <c:axId val="1640942496"/>
      </c:lineChart>
      <c:catAx>
        <c:axId val="16409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42496"/>
        <c:crosses val="autoZero"/>
        <c:auto val="1"/>
        <c:lblAlgn val="ctr"/>
        <c:lblOffset val="100"/>
        <c:noMultiLvlLbl val="0"/>
      </c:catAx>
      <c:valAx>
        <c:axId val="1640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60324</xdr:colOff>
      <xdr:row>13</xdr:row>
      <xdr:rowOff>101600</xdr:rowOff>
    </xdr:from>
    <xdr:to>
      <xdr:col>15</xdr:col>
      <xdr:colOff>266699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B2F48-CE18-5743-7B32-BC7D189BB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492125</xdr:colOff>
      <xdr:row>10</xdr:row>
      <xdr:rowOff>107950</xdr:rowOff>
    </xdr:from>
    <xdr:to>
      <xdr:col>16</xdr:col>
      <xdr:colOff>231775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5830A-9052-9884-4DA2-B3E008EF2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530225</xdr:colOff>
      <xdr:row>12</xdr:row>
      <xdr:rowOff>165100</xdr:rowOff>
    </xdr:from>
    <xdr:to>
      <xdr:col>16</xdr:col>
      <xdr:colOff>155575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AE40B-37FC-1D59-A7DC-4AFFFB1A9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18</xdr:col>
      <xdr:colOff>95250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C9212-E433-4E96-ABA2-23A004080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739775</xdr:colOff>
      <xdr:row>14</xdr:row>
      <xdr:rowOff>82550</xdr:rowOff>
    </xdr:from>
    <xdr:to>
      <xdr:col>11</xdr:col>
      <xdr:colOff>288925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223C0-52BD-BEA7-BE26-AE0BF0F1F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5280-79EB-4680-B335-541F90A48319}">
  <sheetPr>
    <tabColor rgb="FF002060"/>
  </sheetPr>
  <dimension ref="H15"/>
  <sheetViews>
    <sheetView workbookViewId="0">
      <selection activeCell="H15" sqref="H15"/>
    </sheetView>
  </sheetViews>
  <sheetFormatPr defaultRowHeight="14.5" x14ac:dyDescent="0.35"/>
  <sheetData>
    <row r="15" spans="8:8" x14ac:dyDescent="0.35">
      <c r="H15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E50F-C17A-4B9B-A260-CCBA89AE9C3E}">
  <dimension ref="B2:E7"/>
  <sheetViews>
    <sheetView workbookViewId="0">
      <selection activeCell="M3" sqref="M3"/>
    </sheetView>
  </sheetViews>
  <sheetFormatPr defaultRowHeight="14.5" x14ac:dyDescent="0.35"/>
  <sheetData>
    <row r="2" spans="2:5" x14ac:dyDescent="0.35">
      <c r="B2" s="25" t="s">
        <v>155</v>
      </c>
      <c r="C2" s="25" t="s">
        <v>166</v>
      </c>
      <c r="D2" s="25" t="s">
        <v>167</v>
      </c>
      <c r="E2" s="25" t="s">
        <v>168</v>
      </c>
    </row>
    <row r="3" spans="2:5" x14ac:dyDescent="0.35">
      <c r="B3" s="25" t="s">
        <v>147</v>
      </c>
      <c r="C3" s="25" t="s">
        <v>151</v>
      </c>
      <c r="D3" s="25" t="s">
        <v>121</v>
      </c>
      <c r="E3" s="25" t="s">
        <v>121</v>
      </c>
    </row>
    <row r="4" spans="2:5" x14ac:dyDescent="0.35">
      <c r="B4" s="25" t="s">
        <v>148</v>
      </c>
      <c r="C4" s="25" t="s">
        <v>150</v>
      </c>
      <c r="D4" s="25" t="s">
        <v>122</v>
      </c>
      <c r="E4" s="25" t="s">
        <v>122</v>
      </c>
    </row>
    <row r="5" spans="2:5" x14ac:dyDescent="0.35">
      <c r="B5" s="25" t="s">
        <v>149</v>
      </c>
      <c r="C5" s="25" t="s">
        <v>152</v>
      </c>
      <c r="D5" s="25" t="s">
        <v>125</v>
      </c>
      <c r="E5" s="25" t="s">
        <v>125</v>
      </c>
    </row>
    <row r="6" spans="2:5" x14ac:dyDescent="0.35">
      <c r="B6" s="25" t="s">
        <v>150</v>
      </c>
      <c r="C6" s="25" t="s">
        <v>149</v>
      </c>
      <c r="D6" s="25" t="s">
        <v>123</v>
      </c>
      <c r="E6" s="25" t="s">
        <v>123</v>
      </c>
    </row>
    <row r="7" spans="2:5" x14ac:dyDescent="0.35">
      <c r="B7" s="25" t="s">
        <v>151</v>
      </c>
      <c r="C7" s="25"/>
      <c r="D7" s="25" t="s">
        <v>124</v>
      </c>
      <c r="E7" s="25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76D7-1AC5-4DB1-AD04-1ECDA038B0FA}">
  <dimension ref="B1:E26"/>
  <sheetViews>
    <sheetView showGridLines="0" tabSelected="1" topLeftCell="A3" zoomScale="80" zoomScaleNormal="80" workbookViewId="0">
      <selection activeCell="F16" sqref="F16"/>
    </sheetView>
  </sheetViews>
  <sheetFormatPr defaultRowHeight="14.5" x14ac:dyDescent="0.35"/>
  <cols>
    <col min="1" max="1" width="1.81640625" customWidth="1"/>
    <col min="2" max="2" width="19.6328125" bestFit="1" customWidth="1"/>
    <col min="3" max="3" width="18.81640625" customWidth="1"/>
    <col min="4" max="4" width="23.7265625" customWidth="1"/>
    <col min="5" max="5" width="100.08984375" bestFit="1" customWidth="1"/>
    <col min="11" max="11" width="9.453125" bestFit="1" customWidth="1"/>
    <col min="12" max="12" width="10.453125" bestFit="1" customWidth="1"/>
    <col min="13" max="13" width="11.1796875" bestFit="1" customWidth="1"/>
  </cols>
  <sheetData>
    <row r="1" spans="2:5" x14ac:dyDescent="0.35">
      <c r="C1" s="15"/>
    </row>
    <row r="2" spans="2:5" ht="21" x14ac:dyDescent="0.5">
      <c r="B2" s="55" t="s">
        <v>159</v>
      </c>
      <c r="C2" s="56"/>
      <c r="D2" s="56"/>
      <c r="E2" s="26">
        <f>IF(OR(C5="",C6="",C7="",C8="",C9=""),"Provide Correct Inputs",SUM(E12:E22))</f>
        <v>110663.37738597728</v>
      </c>
    </row>
    <row r="3" spans="2:5" x14ac:dyDescent="0.35">
      <c r="B3" s="57" t="s">
        <v>160</v>
      </c>
      <c r="C3" s="58"/>
      <c r="D3" s="28" t="s">
        <v>161</v>
      </c>
      <c r="E3" s="50" t="str">
        <f>IF(OR(C5="",C6="",C7="",C8="",C9=""),"Provide Correct Inputs",IF(E2&gt;1.02*C5,"Undervalued",IF(E2&lt;0.98*C5,"Overvalued","Fairly Valued")))</f>
        <v>Undervalued</v>
      </c>
    </row>
    <row r="4" spans="2:5" x14ac:dyDescent="0.35">
      <c r="B4" s="32" t="s">
        <v>10</v>
      </c>
      <c r="C4" s="51">
        <f ca="1">TODAY()</f>
        <v>45462</v>
      </c>
      <c r="D4" s="33">
        <f ca="1">C4</f>
        <v>45462</v>
      </c>
      <c r="E4" s="60" t="str">
        <f>IF(OR(C5="",C6="",C7="",C8="",C9=""),"Provide Correct Inputs","The market implied fair value of Sensex is "&amp;ROUNDUP(E2,0)&amp;".The sensex is currently trading at "&amp;ROUNDUP(C5,0)&amp;". A "&amp;TEXT(ABS((D5-E2)/D5),"0.00%"))&amp;" "&amp;IF(E3="Undervalued","appreciation.",IF(E3="Overvalued","correction.,""adjustment"))</f>
        <v>The market implied fair value of Sensex is 110664.The sensex is currently trading at 73879. A 49.79% appreciation.</v>
      </c>
    </row>
    <row r="5" spans="2:5" x14ac:dyDescent="0.35">
      <c r="B5" s="34" t="s">
        <v>162</v>
      </c>
      <c r="C5" s="52">
        <v>73878.149999999994</v>
      </c>
      <c r="D5" s="35">
        <f>C5</f>
        <v>73878.149999999994</v>
      </c>
      <c r="E5" s="60"/>
    </row>
    <row r="6" spans="2:5" x14ac:dyDescent="0.35">
      <c r="B6" s="34" t="s">
        <v>155</v>
      </c>
      <c r="C6" s="53" t="s">
        <v>149</v>
      </c>
      <c r="D6" s="36">
        <f>VLOOKUP(C6,'Exp Div &amp; BB'!K3:L11,2,0)</f>
        <v>1.3599552338369464E-2</v>
      </c>
      <c r="E6" s="60"/>
    </row>
    <row r="7" spans="2:5" x14ac:dyDescent="0.35">
      <c r="B7" s="34" t="s">
        <v>163</v>
      </c>
      <c r="C7" s="53" t="s">
        <v>150</v>
      </c>
      <c r="D7" s="36">
        <f>VLOOKUP(C7,SensexEPSGrowth!L3:M9,2,0)</f>
        <v>0.11307714822955789</v>
      </c>
      <c r="E7" s="60"/>
    </row>
    <row r="8" spans="2:5" x14ac:dyDescent="0.35">
      <c r="B8" s="34" t="s">
        <v>164</v>
      </c>
      <c r="C8" s="53" t="s">
        <v>125</v>
      </c>
      <c r="D8" s="36">
        <f>VLOOKUP(C8,'Risk Free Rate Hist'!M3:N11,2,0)</f>
        <v>7.0097033333333336E-2</v>
      </c>
      <c r="E8" s="60"/>
    </row>
    <row r="9" spans="2:5" x14ac:dyDescent="0.35">
      <c r="B9" s="34" t="s">
        <v>136</v>
      </c>
      <c r="C9" s="53" t="s">
        <v>123</v>
      </c>
      <c r="D9" s="36">
        <f>VLOOKUP(C9,'ERP India'!F3:G11,2,0)</f>
        <v>1.8139999999999996E-2</v>
      </c>
      <c r="E9" s="60"/>
    </row>
    <row r="10" spans="2:5" x14ac:dyDescent="0.35">
      <c r="B10" s="37" t="s">
        <v>165</v>
      </c>
      <c r="C10" s="54"/>
      <c r="D10" s="38">
        <f>D8+D9</f>
        <v>8.8237033333333326E-2</v>
      </c>
      <c r="E10" s="60"/>
    </row>
    <row r="11" spans="2:5" ht="29" x14ac:dyDescent="0.35">
      <c r="B11" s="27" t="s">
        <v>169</v>
      </c>
      <c r="C11" s="29" t="s">
        <v>170</v>
      </c>
      <c r="D11" s="30" t="s">
        <v>171</v>
      </c>
      <c r="E11" s="31" t="s">
        <v>172</v>
      </c>
    </row>
    <row r="12" spans="2:5" x14ac:dyDescent="0.35">
      <c r="B12" s="39">
        <v>2024</v>
      </c>
      <c r="C12" s="40">
        <f t="shared" ref="C12:C21" si="0">$D$5*$D$6*(1+$D$7)^(B12-($B$12-1))</f>
        <v>1118.3194829040197</v>
      </c>
      <c r="D12" s="41">
        <f t="shared" ref="D12:D21" si="1">1/((1+$D$10))^(B12-($B$12-1))</f>
        <v>0.91891745030670557</v>
      </c>
      <c r="E12" s="42">
        <f>C12/D12</f>
        <v>1216.9966763943378</v>
      </c>
    </row>
    <row r="13" spans="2:5" x14ac:dyDescent="0.35">
      <c r="B13" s="43">
        <f>B12+1</f>
        <v>2025</v>
      </c>
      <c r="C13" s="35">
        <f t="shared" si="0"/>
        <v>1244.7758608403599</v>
      </c>
      <c r="D13" s="44">
        <f t="shared" si="1"/>
        <v>0.84440928047817665</v>
      </c>
      <c r="E13" s="45">
        <f t="shared" ref="E13:E21" si="2">C13/D13</f>
        <v>1474.1380626885832</v>
      </c>
    </row>
    <row r="14" spans="2:5" x14ac:dyDescent="0.35">
      <c r="B14" s="43">
        <f t="shared" ref="B14:B21" si="3">B13+1</f>
        <v>2026</v>
      </c>
      <c r="C14" s="35">
        <f t="shared" si="0"/>
        <v>1385.5315653691807</v>
      </c>
      <c r="D14" s="44">
        <f t="shared" si="1"/>
        <v>0.77594242303232586</v>
      </c>
      <c r="E14" s="45">
        <f t="shared" si="2"/>
        <v>1785.6113085744498</v>
      </c>
    </row>
    <row r="15" spans="2:5" x14ac:dyDescent="0.35">
      <c r="B15" s="43">
        <f t="shared" si="3"/>
        <v>2027</v>
      </c>
      <c r="C15" s="35">
        <f t="shared" si="0"/>
        <v>1542.2035235631629</v>
      </c>
      <c r="D15" s="44">
        <f t="shared" si="1"/>
        <v>0.71302703295767211</v>
      </c>
      <c r="E15" s="45">
        <f t="shared" si="2"/>
        <v>2162.8962890313214</v>
      </c>
    </row>
    <row r="16" spans="2:5" x14ac:dyDescent="0.35">
      <c r="B16" s="43">
        <f t="shared" si="3"/>
        <v>2028</v>
      </c>
      <c r="C16" s="35">
        <f t="shared" si="0"/>
        <v>1716.5914999972611</v>
      </c>
      <c r="D16" s="44">
        <f t="shared" si="1"/>
        <v>0.65521298312521936</v>
      </c>
      <c r="E16" s="45">
        <f t="shared" si="2"/>
        <v>2619.8984821843787</v>
      </c>
    </row>
    <row r="17" spans="2:5" x14ac:dyDescent="0.35">
      <c r="B17" s="43">
        <f t="shared" si="3"/>
        <v>2029</v>
      </c>
      <c r="C17" s="35">
        <f t="shared" si="0"/>
        <v>1910.6987714920501</v>
      </c>
      <c r="D17" s="44">
        <f t="shared" si="1"/>
        <v>0.60208664386127708</v>
      </c>
      <c r="E17" s="45">
        <f t="shared" si="2"/>
        <v>3173.4614792954649</v>
      </c>
    </row>
    <row r="18" spans="2:5" x14ac:dyDescent="0.35">
      <c r="B18" s="43">
        <f t="shared" si="3"/>
        <v>2030</v>
      </c>
      <c r="C18" s="35">
        <f t="shared" si="0"/>
        <v>2126.7551396980907</v>
      </c>
      <c r="D18" s="44">
        <f t="shared" si="1"/>
        <v>0.55326792364072619</v>
      </c>
      <c r="E18" s="45">
        <f t="shared" si="2"/>
        <v>3843.9877838989537</v>
      </c>
    </row>
    <row r="19" spans="2:5" x14ac:dyDescent="0.35">
      <c r="B19" s="43">
        <f t="shared" si="3"/>
        <v>2031</v>
      </c>
      <c r="C19" s="35">
        <f t="shared" si="0"/>
        <v>2367.2425458777057</v>
      </c>
      <c r="D19" s="44">
        <f t="shared" si="1"/>
        <v>0.50840754972842128</v>
      </c>
      <c r="E19" s="45">
        <f t="shared" si="2"/>
        <v>4656.1907806881072</v>
      </c>
    </row>
    <row r="20" spans="2:5" x14ac:dyDescent="0.35">
      <c r="B20" s="43">
        <f>B19+1</f>
        <v>2032</v>
      </c>
      <c r="C20" s="35">
        <f t="shared" si="0"/>
        <v>2634.9235821332345</v>
      </c>
      <c r="D20" s="44">
        <f t="shared" si="1"/>
        <v>0.46718456931312047</v>
      </c>
      <c r="E20" s="45">
        <f t="shared" si="2"/>
        <v>5640.0055892411838</v>
      </c>
    </row>
    <row r="21" spans="2:5" x14ac:dyDescent="0.35">
      <c r="B21" s="43">
        <f t="shared" si="3"/>
        <v>2033</v>
      </c>
      <c r="C21" s="35">
        <f t="shared" si="0"/>
        <v>2932.8732266036723</v>
      </c>
      <c r="D21" s="44">
        <f t="shared" si="1"/>
        <v>0.42930405325584908</v>
      </c>
      <c r="E21" s="45">
        <f t="shared" si="2"/>
        <v>6831.6923736468661</v>
      </c>
    </row>
    <row r="22" spans="2:5" x14ac:dyDescent="0.35">
      <c r="B22" s="46" t="str">
        <f>B21&amp; " - " &amp;"∞"</f>
        <v>2033 - ∞</v>
      </c>
      <c r="C22" s="47">
        <f>C21*(1+$D$7)/D9</f>
        <v>179962.19223742216</v>
      </c>
      <c r="D22" s="48">
        <f>D21</f>
        <v>0.42930405325584908</v>
      </c>
      <c r="E22" s="49">
        <f>C22*D22</f>
        <v>77258.498560333639</v>
      </c>
    </row>
    <row r="23" spans="2:5" x14ac:dyDescent="0.35">
      <c r="C23" s="15"/>
    </row>
    <row r="24" spans="2:5" x14ac:dyDescent="0.35">
      <c r="C24" s="15"/>
    </row>
    <row r="25" spans="2:5" x14ac:dyDescent="0.35">
      <c r="C25" s="15"/>
    </row>
    <row r="26" spans="2:5" x14ac:dyDescent="0.35">
      <c r="C26" s="15"/>
    </row>
  </sheetData>
  <mergeCells count="3">
    <mergeCell ref="B2:D2"/>
    <mergeCell ref="B3:C3"/>
    <mergeCell ref="E4:E10"/>
  </mergeCells>
  <conditionalFormatting sqref="E3">
    <cfRule type="containsText" dxfId="1" priority="1" operator="containsText" text="Overvalued">
      <formula>NOT(ISERROR(SEARCH("Overvalued",E3)))</formula>
    </cfRule>
    <cfRule type="containsText" dxfId="0" priority="2" operator="containsText" text="Undervalued">
      <formula>NOT(ISERROR(SEARCH("Undervalued",E3)))</formula>
    </cfRule>
  </conditionalFormatting>
  <pageMargins left="0.7" right="0.7" top="0.75" bottom="0.75" header="0.3" footer="0.3"/>
  <ignoredErrors>
    <ignoredError sqref="C4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A9B024D-3394-46CA-9671-6B181283FC62}">
          <x14:formula1>
            <xm:f>'Data Validation'!$B$3:$B$7</xm:f>
          </x14:formula1>
          <xm:sqref>C6</xm:sqref>
        </x14:dataValidation>
        <x14:dataValidation type="list" allowBlank="1" showInputMessage="1" showErrorMessage="1" xr:uid="{2C37888A-FF02-4D0A-8033-119069F543D4}">
          <x14:formula1>
            <xm:f>'Data Validation'!$C$3:$C$6</xm:f>
          </x14:formula1>
          <xm:sqref>C7</xm:sqref>
        </x14:dataValidation>
        <x14:dataValidation type="list" allowBlank="1" showInputMessage="1" showErrorMessage="1" xr:uid="{92CBF58A-52F8-4C83-904D-F936D81E83CA}">
          <x14:formula1>
            <xm:f>'Data Validation'!$D$3:$D$7</xm:f>
          </x14:formula1>
          <xm:sqref>C8</xm:sqref>
        </x14:dataValidation>
        <x14:dataValidation type="list" allowBlank="1" showInputMessage="1" showErrorMessage="1" xr:uid="{A93F398D-A4AC-4712-912E-507CE7298C34}">
          <x14:formula1>
            <xm:f>'Data Validation'!$E$3:$E$7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92F7-7C4E-4CAC-9E62-47FDB615E49F}">
  <sheetPr>
    <tabColor rgb="FF00206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F529-89BD-45DF-BFBE-17B9A3D7F435}">
  <dimension ref="A1:L30"/>
  <sheetViews>
    <sheetView showGridLines="0" workbookViewId="0">
      <selection activeCell="G10" sqref="G10"/>
    </sheetView>
  </sheetViews>
  <sheetFormatPr defaultRowHeight="14.5" x14ac:dyDescent="0.35"/>
  <cols>
    <col min="1" max="1" width="1.81640625" customWidth="1"/>
    <col min="3" max="3" width="19.453125" bestFit="1" customWidth="1"/>
    <col min="4" max="4" width="12.6328125" bestFit="1" customWidth="1"/>
    <col min="5" max="5" width="15.54296875" bestFit="1" customWidth="1"/>
    <col min="6" max="6" width="10.26953125" bestFit="1" customWidth="1"/>
    <col min="7" max="7" width="9.54296875" bestFit="1" customWidth="1"/>
    <col min="8" max="8" width="17.26953125" bestFit="1" customWidth="1"/>
    <col min="10" max="10" width="27.1796875" bestFit="1" customWidth="1"/>
  </cols>
  <sheetData>
    <row r="1" spans="1:12" x14ac:dyDescent="0.35">
      <c r="B1" s="59" t="s">
        <v>158</v>
      </c>
      <c r="C1" s="59"/>
      <c r="D1" s="59"/>
      <c r="E1" s="59"/>
      <c r="F1" s="59"/>
      <c r="G1" s="59"/>
      <c r="H1" s="59"/>
    </row>
    <row r="2" spans="1:12" x14ac:dyDescent="0.35">
      <c r="A2" s="23"/>
    </row>
    <row r="3" spans="1:12" x14ac:dyDescent="0.35">
      <c r="B3" s="10" t="s">
        <v>1</v>
      </c>
      <c r="C3" s="10" t="s">
        <v>138</v>
      </c>
      <c r="D3" s="10" t="s">
        <v>7</v>
      </c>
      <c r="E3" s="10" t="s">
        <v>153</v>
      </c>
      <c r="F3" s="10" t="s">
        <v>154</v>
      </c>
      <c r="G3" s="10" t="s">
        <v>155</v>
      </c>
      <c r="H3" s="10" t="s">
        <v>156</v>
      </c>
      <c r="J3" s="10" t="s">
        <v>157</v>
      </c>
      <c r="K3" s="10" t="s">
        <v>147</v>
      </c>
      <c r="L3" s="14">
        <f>AVERAGE(H11:H30)</f>
        <v>1.4556218404295196E-2</v>
      </c>
    </row>
    <row r="4" spans="1:12" x14ac:dyDescent="0.35">
      <c r="B4">
        <f>IFERROR(SensexEPSGrowth!B4,0)</f>
        <v>1998</v>
      </c>
      <c r="C4" s="20">
        <f>IFERROR(SensexEPSGrowth!C4,0)</f>
        <v>3300.7691666666665</v>
      </c>
      <c r="D4" s="11">
        <f>(IFERROR(SensexEPSGrowth!AQ4,0))/100</f>
        <v>1.8200000000000001E-2</v>
      </c>
      <c r="E4" s="24">
        <f>C4*D4</f>
        <v>60.073998833333334</v>
      </c>
      <c r="F4" s="24">
        <f>E4*'2023 Buy Back Data'!$J$4</f>
        <v>8.7532540149449201</v>
      </c>
      <c r="G4" s="24">
        <f>E4+F4</f>
        <v>68.827252848278249</v>
      </c>
      <c r="H4" s="11">
        <f>G4/C4</f>
        <v>2.0851883113590923E-2</v>
      </c>
    </row>
    <row r="5" spans="1:12" x14ac:dyDescent="0.35">
      <c r="B5">
        <f>IFERROR(SensexEPSGrowth!B5,0)</f>
        <v>1999</v>
      </c>
      <c r="C5" s="20">
        <f>IFERROR(SensexEPSGrowth!C5,0)</f>
        <v>4180.2249999999995</v>
      </c>
      <c r="D5" s="11">
        <f>(IFERROR(SensexEPSGrowth!AQ5,0))/100</f>
        <v>1.23E-2</v>
      </c>
      <c r="E5" s="24">
        <f t="shared" ref="E5:E30" si="0">C5*D5</f>
        <v>51.416767499999992</v>
      </c>
      <c r="F5" s="24">
        <f>E5*'2023 Buy Back Data'!$J$4</f>
        <v>7.491827334542891</v>
      </c>
      <c r="G5" s="24">
        <f t="shared" ref="G5:G30" si="1">E5+F5</f>
        <v>58.908594834542882</v>
      </c>
      <c r="H5" s="11">
        <f t="shared" ref="H5:H30" si="2">G5/C5</f>
        <v>1.4092206719624635E-2</v>
      </c>
      <c r="J5" s="10" t="s">
        <v>157</v>
      </c>
      <c r="K5" s="10" t="s">
        <v>148</v>
      </c>
      <c r="L5" s="14">
        <f>AVERAGE(H15:H30)</f>
        <v>1.4364312337178362E-2</v>
      </c>
    </row>
    <row r="6" spans="1:12" x14ac:dyDescent="0.35">
      <c r="B6">
        <f>IFERROR(SensexEPSGrowth!B6,0)</f>
        <v>2000</v>
      </c>
      <c r="C6" s="20">
        <f>IFERROR(SensexEPSGrowth!C6,0)</f>
        <v>4501.8466666666654</v>
      </c>
      <c r="D6" s="11">
        <f>(IFERROR(SensexEPSGrowth!AQ6,0))/100</f>
        <v>1.2500000000000001E-2</v>
      </c>
      <c r="E6" s="24">
        <f t="shared" si="0"/>
        <v>56.273083333333318</v>
      </c>
      <c r="F6" s="24">
        <f>E6*'2023 Buy Back Data'!$J$4</f>
        <v>8.1994307385363463</v>
      </c>
      <c r="G6" s="24">
        <f t="shared" si="1"/>
        <v>64.472514071869668</v>
      </c>
      <c r="H6" s="11">
        <f t="shared" si="2"/>
        <v>1.432134829230146E-2</v>
      </c>
    </row>
    <row r="7" spans="1:12" x14ac:dyDescent="0.35">
      <c r="B7">
        <f>IFERROR(SensexEPSGrowth!B7,0)</f>
        <v>2001</v>
      </c>
      <c r="C7" s="20">
        <f>IFERROR(SensexEPSGrowth!C7,0)</f>
        <v>3475.9216666666666</v>
      </c>
      <c r="D7" s="11">
        <f>(IFERROR(SensexEPSGrowth!AQ7,0))/100</f>
        <v>1.95E-2</v>
      </c>
      <c r="E7" s="24">
        <f t="shared" si="0"/>
        <v>67.780472500000002</v>
      </c>
      <c r="F7" s="24">
        <f>E7*'2023 Buy Back Data'!$J$4</f>
        <v>9.8761478271408798</v>
      </c>
      <c r="G7" s="24">
        <f t="shared" si="1"/>
        <v>77.656620327140885</v>
      </c>
      <c r="H7" s="11">
        <f t="shared" si="2"/>
        <v>2.2341303335990277E-2</v>
      </c>
      <c r="J7" s="10" t="s">
        <v>157</v>
      </c>
      <c r="K7" s="10" t="s">
        <v>149</v>
      </c>
      <c r="L7" s="14">
        <f>AVERAGE(H21:H30)</f>
        <v>1.3599552338369464E-2</v>
      </c>
    </row>
    <row r="8" spans="1:12" x14ac:dyDescent="0.35">
      <c r="B8">
        <f>IFERROR(SensexEPSGrowth!B8,0)</f>
        <v>2002</v>
      </c>
      <c r="C8" s="20">
        <f>IFERROR(SensexEPSGrowth!C8,0)</f>
        <v>3230.5783333333334</v>
      </c>
      <c r="D8" s="11">
        <f>(IFERROR(SensexEPSGrowth!AQ8,0))/100</f>
        <v>2.2099999999999998E-2</v>
      </c>
      <c r="E8" s="24">
        <f t="shared" si="0"/>
        <v>71.395781166666666</v>
      </c>
      <c r="F8" s="24">
        <f>E8*'2023 Buy Back Data'!$J$4</f>
        <v>10.402926728434959</v>
      </c>
      <c r="G8" s="24">
        <f t="shared" si="1"/>
        <v>81.798707895101629</v>
      </c>
      <c r="H8" s="11">
        <f t="shared" si="2"/>
        <v>2.5320143780788978E-2</v>
      </c>
    </row>
    <row r="9" spans="1:12" x14ac:dyDescent="0.35">
      <c r="B9">
        <f>IFERROR(SensexEPSGrowth!B9,0)</f>
        <v>2003</v>
      </c>
      <c r="C9" s="20">
        <f>IFERROR(SensexEPSGrowth!C9,0)</f>
        <v>3967.6383333333338</v>
      </c>
      <c r="D9" s="11">
        <f>(IFERROR(SensexEPSGrowth!AQ9,0))/100</f>
        <v>2.0299999999999999E-2</v>
      </c>
      <c r="E9" s="24">
        <f t="shared" si="0"/>
        <v>80.543058166666668</v>
      </c>
      <c r="F9" s="24">
        <f>E9*'2023 Buy Back Data'!$J$4</f>
        <v>11.735756915887633</v>
      </c>
      <c r="G9" s="24">
        <f t="shared" si="1"/>
        <v>92.278815082554303</v>
      </c>
      <c r="H9" s="11">
        <f t="shared" si="2"/>
        <v>2.3257869626697566E-2</v>
      </c>
      <c r="J9" s="10" t="s">
        <v>157</v>
      </c>
      <c r="K9" s="10" t="s">
        <v>150</v>
      </c>
      <c r="L9" s="14">
        <f>AVERAGE(H25:H30)</f>
        <v>1.2679167021450893E-2</v>
      </c>
    </row>
    <row r="10" spans="1:12" x14ac:dyDescent="0.35">
      <c r="B10">
        <f>IFERROR(SensexEPSGrowth!B10,0)</f>
        <v>2004</v>
      </c>
      <c r="C10" s="20">
        <f>IFERROR(SensexEPSGrowth!C10,0)</f>
        <v>5551.600833333333</v>
      </c>
      <c r="D10" s="11">
        <f>(IFERROR(SensexEPSGrowth!AQ10,0))/100</f>
        <v>0.02</v>
      </c>
      <c r="E10" s="24">
        <f t="shared" si="0"/>
        <v>111.03201666666666</v>
      </c>
      <c r="F10" s="24">
        <f>E10*'2023 Buy Back Data'!$J$4</f>
        <v>16.178237915729635</v>
      </c>
      <c r="G10" s="24">
        <f t="shared" si="1"/>
        <v>127.2102545823963</v>
      </c>
      <c r="H10" s="11">
        <f t="shared" si="2"/>
        <v>2.2914157267682336E-2</v>
      </c>
    </row>
    <row r="11" spans="1:12" x14ac:dyDescent="0.35">
      <c r="B11">
        <f>IFERROR(SensexEPSGrowth!B11,0)</f>
        <v>2005</v>
      </c>
      <c r="C11" s="20">
        <f>IFERROR(SensexEPSGrowth!C11,0)</f>
        <v>7498.3674999999976</v>
      </c>
      <c r="D11" s="11">
        <f>(IFERROR(SensexEPSGrowth!AQ11,0))/100</f>
        <v>1.4800000000000001E-2</v>
      </c>
      <c r="E11" s="24">
        <f t="shared" si="0"/>
        <v>110.97583899999997</v>
      </c>
      <c r="F11" s="24">
        <f>E11*'2023 Buy Back Data'!$J$4</f>
        <v>16.170052387949724</v>
      </c>
      <c r="G11" s="24">
        <f t="shared" si="1"/>
        <v>127.14589138794969</v>
      </c>
      <c r="H11" s="11">
        <f t="shared" si="2"/>
        <v>1.6956476378084926E-2</v>
      </c>
      <c r="J11" s="10" t="s">
        <v>157</v>
      </c>
      <c r="K11" s="10" t="s">
        <v>151</v>
      </c>
      <c r="L11" s="14">
        <f>AVERAGE(H28:H30)</f>
        <v>1.3519352787932577E-2</v>
      </c>
    </row>
    <row r="12" spans="1:12" x14ac:dyDescent="0.35">
      <c r="B12">
        <f>IFERROR(SensexEPSGrowth!B12,0)</f>
        <v>2006</v>
      </c>
      <c r="C12" s="20">
        <f>IFERROR(SensexEPSGrowth!C12,0)</f>
        <v>11663.581666666665</v>
      </c>
      <c r="D12" s="11">
        <f>(IFERROR(SensexEPSGrowth!AQ12,0))/100</f>
        <v>1.3100000000000001E-2</v>
      </c>
      <c r="E12" s="24">
        <f t="shared" si="0"/>
        <v>152.79291983333331</v>
      </c>
      <c r="F12" s="24">
        <f>E12*'2023 Buy Back Data'!$J$4</f>
        <v>22.263129889135627</v>
      </c>
      <c r="G12" s="24">
        <f t="shared" si="1"/>
        <v>175.05604972246894</v>
      </c>
      <c r="H12" s="11">
        <f t="shared" si="2"/>
        <v>1.5008773010331929E-2</v>
      </c>
    </row>
    <row r="13" spans="1:12" x14ac:dyDescent="0.35">
      <c r="B13">
        <f>IFERROR(SensexEPSGrowth!B13,0)</f>
        <v>2007</v>
      </c>
      <c r="C13" s="20">
        <f>IFERROR(SensexEPSGrowth!C13,0)</f>
        <v>15901.442499999999</v>
      </c>
      <c r="D13" s="11">
        <f>(IFERROR(SensexEPSGrowth!AQ13,0))/100</f>
        <v>1.04E-2</v>
      </c>
      <c r="E13" s="24">
        <f t="shared" si="0"/>
        <v>165.37500199999999</v>
      </c>
      <c r="F13" s="24">
        <f>E13*'2023 Buy Back Data'!$J$4</f>
        <v>24.096438198564027</v>
      </c>
      <c r="G13" s="24">
        <f t="shared" si="1"/>
        <v>189.47144019856401</v>
      </c>
      <c r="H13" s="11">
        <f t="shared" si="2"/>
        <v>1.1915361779194814E-2</v>
      </c>
    </row>
    <row r="14" spans="1:12" x14ac:dyDescent="0.35">
      <c r="B14">
        <f>IFERROR(SensexEPSGrowth!B14,0)</f>
        <v>2008</v>
      </c>
      <c r="C14" s="20">
        <f>IFERROR(SensexEPSGrowth!C14,0)</f>
        <v>14028.762499999999</v>
      </c>
      <c r="D14" s="11">
        <f>(IFERROR(SensexEPSGrowth!AQ14,0))/100</f>
        <v>1.52E-2</v>
      </c>
      <c r="E14" s="24">
        <f t="shared" si="0"/>
        <v>213.23718999999997</v>
      </c>
      <c r="F14" s="24">
        <f>E14*'2023 Buy Back Data'!$J$4</f>
        <v>31.070335348932932</v>
      </c>
      <c r="G14" s="24">
        <f t="shared" si="1"/>
        <v>244.3075253489329</v>
      </c>
      <c r="H14" s="11">
        <f t="shared" si="2"/>
        <v>1.7414759523438572E-2</v>
      </c>
    </row>
    <row r="15" spans="1:12" x14ac:dyDescent="0.35">
      <c r="B15">
        <f>IFERROR(SensexEPSGrowth!B15,0)</f>
        <v>2009</v>
      </c>
      <c r="C15" s="20">
        <f>IFERROR(SensexEPSGrowth!C15,0)</f>
        <v>13941.4825</v>
      </c>
      <c r="D15" s="11">
        <f>(IFERROR(SensexEPSGrowth!AQ15,0))/100</f>
        <v>1.24E-2</v>
      </c>
      <c r="E15" s="24">
        <f t="shared" si="0"/>
        <v>172.87438299999999</v>
      </c>
      <c r="F15" s="24">
        <f>E15*'2023 Buy Back Data'!$J$4</f>
        <v>25.189156980777465</v>
      </c>
      <c r="G15" s="24">
        <f t="shared" si="1"/>
        <v>198.06353998077745</v>
      </c>
      <c r="H15" s="11">
        <f t="shared" si="2"/>
        <v>1.4206777505963046E-2</v>
      </c>
    </row>
    <row r="16" spans="1:12" x14ac:dyDescent="0.35">
      <c r="B16">
        <f>IFERROR(SensexEPSGrowth!B16,0)</f>
        <v>2010</v>
      </c>
      <c r="C16" s="20">
        <f>IFERROR(SensexEPSGrowth!C16,0)</f>
        <v>18207.560833333333</v>
      </c>
      <c r="D16" s="11">
        <f>(IFERROR(SensexEPSGrowth!AQ16,0))/100</f>
        <v>1.11E-2</v>
      </c>
      <c r="E16" s="24">
        <f t="shared" si="0"/>
        <v>202.10392525</v>
      </c>
      <c r="F16" s="24">
        <f>E16*'2023 Buy Back Data'!$J$4</f>
        <v>29.448131129720736</v>
      </c>
      <c r="G16" s="24">
        <f t="shared" si="1"/>
        <v>231.55205637972074</v>
      </c>
      <c r="H16" s="11">
        <f t="shared" si="2"/>
        <v>1.2717357283563695E-2</v>
      </c>
    </row>
    <row r="17" spans="2:8" x14ac:dyDescent="0.35">
      <c r="B17">
        <f>IFERROR(SensexEPSGrowth!B17,0)</f>
        <v>2011</v>
      </c>
      <c r="C17" s="20">
        <f>IFERROR(SensexEPSGrowth!C17,0)</f>
        <v>17724.382500000003</v>
      </c>
      <c r="D17" s="11">
        <f>(IFERROR(SensexEPSGrowth!AQ17,0))/100</f>
        <v>1.41E-2</v>
      </c>
      <c r="E17" s="24">
        <f t="shared" si="0"/>
        <v>249.91379325000005</v>
      </c>
      <c r="F17" s="24">
        <f>E17*'2023 Buy Back Data'!$J$4</f>
        <v>36.414404844677392</v>
      </c>
      <c r="G17" s="24">
        <f t="shared" si="1"/>
        <v>286.32819809467742</v>
      </c>
      <c r="H17" s="11">
        <f t="shared" si="2"/>
        <v>1.6154480873716043E-2</v>
      </c>
    </row>
    <row r="18" spans="2:8" x14ac:dyDescent="0.35">
      <c r="B18">
        <f>IFERROR(SensexEPSGrowth!B18,0)</f>
        <v>2012</v>
      </c>
      <c r="C18" s="20">
        <f>IFERROR(SensexEPSGrowth!C18,0)</f>
        <v>17834.851666666666</v>
      </c>
      <c r="D18" s="11">
        <f>(IFERROR(SensexEPSGrowth!AQ18,0))/100</f>
        <v>1.6399999999999998E-2</v>
      </c>
      <c r="E18" s="24">
        <f t="shared" si="0"/>
        <v>292.49156733333325</v>
      </c>
      <c r="F18" s="24">
        <f>E18*'2023 Buy Back Data'!$J$4</f>
        <v>42.61832133401149</v>
      </c>
      <c r="G18" s="24">
        <f t="shared" si="1"/>
        <v>335.10988866734476</v>
      </c>
      <c r="H18" s="11">
        <f t="shared" si="2"/>
        <v>1.878960895949951E-2</v>
      </c>
    </row>
    <row r="19" spans="2:8" x14ac:dyDescent="0.35">
      <c r="B19">
        <f>IFERROR(SensexEPSGrowth!B19,0)</f>
        <v>2013</v>
      </c>
      <c r="C19" s="20">
        <f>IFERROR(SensexEPSGrowth!C19,0)</f>
        <v>19727.074999999997</v>
      </c>
      <c r="D19" s="11">
        <f>(IFERROR(SensexEPSGrowth!AQ19,0))/100</f>
        <v>1.4999999999999999E-2</v>
      </c>
      <c r="E19" s="24">
        <f t="shared" si="0"/>
        <v>295.90612499999992</v>
      </c>
      <c r="F19" s="24">
        <f>E19*'2023 Buy Back Data'!$J$4</f>
        <v>43.115849236023351</v>
      </c>
      <c r="G19" s="24">
        <f t="shared" si="1"/>
        <v>339.02197423602325</v>
      </c>
      <c r="H19" s="11">
        <f t="shared" si="2"/>
        <v>1.7185617950761747E-2</v>
      </c>
    </row>
    <row r="20" spans="2:8" x14ac:dyDescent="0.35">
      <c r="B20">
        <f>IFERROR(SensexEPSGrowth!B20,0)</f>
        <v>2014</v>
      </c>
      <c r="C20" s="20">
        <f>IFERROR(SensexEPSGrowth!C20,0)</f>
        <v>24940.999166666665</v>
      </c>
      <c r="D20" s="11">
        <f>(IFERROR(SensexEPSGrowth!AQ20,0))/100</f>
        <v>1.29E-2</v>
      </c>
      <c r="E20" s="24">
        <f t="shared" si="0"/>
        <v>321.73888925</v>
      </c>
      <c r="F20" s="24">
        <f>E20*'2023 Buy Back Data'!$J$4</f>
        <v>46.879886120196453</v>
      </c>
      <c r="G20" s="24">
        <f t="shared" si="1"/>
        <v>368.61877537019643</v>
      </c>
      <c r="H20" s="11">
        <f t="shared" si="2"/>
        <v>1.4779631437655106E-2</v>
      </c>
    </row>
    <row r="21" spans="2:8" x14ac:dyDescent="0.35">
      <c r="B21">
        <f>IFERROR(SensexEPSGrowth!B21,0)</f>
        <v>2015</v>
      </c>
      <c r="C21" s="20">
        <f>IFERROR(SensexEPSGrowth!C21,0)</f>
        <v>27382.92</v>
      </c>
      <c r="D21" s="11">
        <f>(IFERROR(SensexEPSGrowth!AQ21,0))/100</f>
        <v>1.3899999999999999E-2</v>
      </c>
      <c r="E21" s="24">
        <f t="shared" si="0"/>
        <v>380.62258799999995</v>
      </c>
      <c r="F21" s="24">
        <f>E21*'2023 Buy Back Data'!$J$4</f>
        <v>55.459704053212931</v>
      </c>
      <c r="G21" s="24">
        <f t="shared" si="1"/>
        <v>436.08229205321288</v>
      </c>
      <c r="H21" s="11">
        <f t="shared" si="2"/>
        <v>1.5925339301039221E-2</v>
      </c>
    </row>
    <row r="22" spans="2:8" x14ac:dyDescent="0.35">
      <c r="B22">
        <f>IFERROR(SensexEPSGrowth!B22,0)</f>
        <v>2016</v>
      </c>
      <c r="C22" s="20">
        <f>IFERROR(SensexEPSGrowth!C22,0)</f>
        <v>26505.693333333333</v>
      </c>
      <c r="D22" s="11">
        <f>(IFERROR(SensexEPSGrowth!AQ22,0))/100</f>
        <v>1.43E-2</v>
      </c>
      <c r="E22" s="24">
        <f t="shared" si="0"/>
        <v>379.03141466666665</v>
      </c>
      <c r="F22" s="24">
        <f>E22*'2023 Buy Back Data'!$J$4</f>
        <v>55.227857586539152</v>
      </c>
      <c r="G22" s="24">
        <f t="shared" si="1"/>
        <v>434.25927225320578</v>
      </c>
      <c r="H22" s="11">
        <f t="shared" si="2"/>
        <v>1.6383622446392868E-2</v>
      </c>
    </row>
    <row r="23" spans="2:8" x14ac:dyDescent="0.35">
      <c r="B23">
        <f>IFERROR(SensexEPSGrowth!B23,0)</f>
        <v>2017</v>
      </c>
      <c r="C23" s="20">
        <f>IFERROR(SensexEPSGrowth!C23,0)</f>
        <v>31162.837499999998</v>
      </c>
      <c r="D23" s="11">
        <f>(IFERROR(SensexEPSGrowth!AQ23,0))/100</f>
        <v>1.2199999999999999E-2</v>
      </c>
      <c r="E23" s="24">
        <f t="shared" si="0"/>
        <v>380.18661749999995</v>
      </c>
      <c r="F23" s="24">
        <f>E23*'2023 Buy Back Data'!$J$4</f>
        <v>55.396179723159428</v>
      </c>
      <c r="G23" s="24">
        <f t="shared" si="1"/>
        <v>435.58279722315939</v>
      </c>
      <c r="H23" s="11">
        <f t="shared" si="2"/>
        <v>1.3977635933286223E-2</v>
      </c>
    </row>
    <row r="24" spans="2:8" x14ac:dyDescent="0.35">
      <c r="B24">
        <f>IFERROR(SensexEPSGrowth!B24,0)</f>
        <v>2018</v>
      </c>
      <c r="C24" s="20">
        <f>IFERROR(SensexEPSGrowth!C24,0)</f>
        <v>35683.952499999999</v>
      </c>
      <c r="D24" s="11">
        <f>(IFERROR(SensexEPSGrowth!AQ24,0))/100</f>
        <v>1.1899999999999999E-2</v>
      </c>
      <c r="E24" s="24">
        <f t="shared" si="0"/>
        <v>424.63903474999995</v>
      </c>
      <c r="F24" s="24">
        <f>E24*'2023 Buy Back Data'!$J$4</f>
        <v>61.873246462916178</v>
      </c>
      <c r="G24" s="24">
        <f t="shared" si="1"/>
        <v>486.51228121291615</v>
      </c>
      <c r="H24" s="11">
        <f t="shared" si="2"/>
        <v>1.3633923574270988E-2</v>
      </c>
    </row>
    <row r="25" spans="2:8" x14ac:dyDescent="0.35">
      <c r="B25">
        <f>IFERROR(SensexEPSGrowth!B25,0)</f>
        <v>2019</v>
      </c>
      <c r="C25" s="20">
        <f>IFERROR(SensexEPSGrowth!C25,0)</f>
        <v>38716.272499999999</v>
      </c>
      <c r="D25" s="11">
        <f>(IFERROR(SensexEPSGrowth!AQ25,0))/100</f>
        <v>1.18E-2</v>
      </c>
      <c r="E25" s="24">
        <f t="shared" si="0"/>
        <v>456.85201549999999</v>
      </c>
      <c r="F25" s="24">
        <f>E25*'2023 Buy Back Data'!$J$4</f>
        <v>66.566931061232367</v>
      </c>
      <c r="G25" s="24">
        <f t="shared" si="1"/>
        <v>523.41894656123236</v>
      </c>
      <c r="H25" s="11">
        <f t="shared" si="2"/>
        <v>1.3519352787932577E-2</v>
      </c>
    </row>
    <row r="26" spans="2:8" x14ac:dyDescent="0.35">
      <c r="B26">
        <f>IFERROR(SensexEPSGrowth!B26,0)</f>
        <v>2020</v>
      </c>
      <c r="C26" s="20">
        <f>IFERROR(SensexEPSGrowth!C26,0)</f>
        <v>37947.085000000006</v>
      </c>
      <c r="D26" s="11">
        <f>(IFERROR(SensexEPSGrowth!AQ26,0))/100</f>
        <v>9.7999999999999997E-3</v>
      </c>
      <c r="E26" s="24">
        <f t="shared" si="0"/>
        <v>371.88143300000007</v>
      </c>
      <c r="F26" s="24">
        <f>E26*'2023 Buy Back Data'!$J$4</f>
        <v>54.186049034653557</v>
      </c>
      <c r="G26" s="24">
        <f t="shared" si="1"/>
        <v>426.06748203465361</v>
      </c>
      <c r="H26" s="11">
        <f t="shared" si="2"/>
        <v>1.1227937061164343E-2</v>
      </c>
    </row>
    <row r="27" spans="2:8" x14ac:dyDescent="0.35">
      <c r="B27">
        <f>IFERROR(SensexEPSGrowth!B27,0)</f>
        <v>2021</v>
      </c>
      <c r="C27" s="20">
        <f>IFERROR(SensexEPSGrowth!C27,0)</f>
        <v>53499.052499999998</v>
      </c>
      <c r="D27" s="11">
        <f>(IFERROR(SensexEPSGrowth!AQ27,0))/100</f>
        <v>9.3999999999999986E-3</v>
      </c>
      <c r="E27" s="24">
        <f t="shared" si="0"/>
        <v>502.8910934999999</v>
      </c>
      <c r="F27" s="24">
        <f>E27*'2023 Buy Back Data'!$J$4</f>
        <v>73.27518674878705</v>
      </c>
      <c r="G27" s="24">
        <f t="shared" si="1"/>
        <v>576.16628024878696</v>
      </c>
      <c r="H27" s="11">
        <f t="shared" si="2"/>
        <v>1.0769653915810695E-2</v>
      </c>
    </row>
    <row r="28" spans="2:8" x14ac:dyDescent="0.35">
      <c r="B28">
        <f>IFERROR(SensexEPSGrowth!B28,0)</f>
        <v>2022</v>
      </c>
      <c r="C28" s="20">
        <f>IFERROR(SensexEPSGrowth!C28,0)</f>
        <v>58141.450000000004</v>
      </c>
      <c r="D28" s="11">
        <f>(IFERROR(SensexEPSGrowth!AQ28,0))/100</f>
        <v>1.2E-2</v>
      </c>
      <c r="E28" s="24">
        <f t="shared" si="0"/>
        <v>697.69740000000002</v>
      </c>
      <c r="F28" s="24">
        <f>E28*'2023 Buy Back Data'!$J$4</f>
        <v>101.65999744265343</v>
      </c>
      <c r="G28" s="24">
        <f t="shared" si="1"/>
        <v>799.35739744265345</v>
      </c>
      <c r="H28" s="11">
        <f t="shared" si="2"/>
        <v>1.37484943606094E-2</v>
      </c>
    </row>
    <row r="29" spans="2:8" x14ac:dyDescent="0.35">
      <c r="B29">
        <f>IFERROR(SensexEPSGrowth!B29,0)</f>
        <v>2023</v>
      </c>
      <c r="C29" s="20">
        <f>IFERROR(SensexEPSGrowth!C29,0)</f>
        <v>63853.991666666676</v>
      </c>
      <c r="D29" s="11">
        <f>(IFERROR(SensexEPSGrowth!AQ29,0))/100</f>
        <v>1.21E-2</v>
      </c>
      <c r="E29" s="24">
        <f t="shared" si="0"/>
        <v>772.6332991666668</v>
      </c>
      <c r="F29" s="24">
        <f>E29*'2023 Buy Back Data'!$J$4</f>
        <v>112.57874720099606</v>
      </c>
      <c r="G29" s="24">
        <f t="shared" si="1"/>
        <v>885.21204636766288</v>
      </c>
      <c r="H29" s="11">
        <f t="shared" si="2"/>
        <v>1.3863065146947812E-2</v>
      </c>
    </row>
    <row r="30" spans="2:8" x14ac:dyDescent="0.35">
      <c r="B30">
        <f>IFERROR(SensexEPSGrowth!B30,0)</f>
        <v>2024</v>
      </c>
      <c r="C30" s="20">
        <f>IFERROR(SensexEPSGrowth!C30,0)</f>
        <v>73252.938000000009</v>
      </c>
      <c r="D30" s="11">
        <f>(IFERROR(SensexEPSGrowth!AQ30,0))/100</f>
        <v>1.1299999999999999E-2</v>
      </c>
      <c r="E30" s="24">
        <f t="shared" si="0"/>
        <v>827.75819940000008</v>
      </c>
      <c r="F30" s="24">
        <f>E30*'2023 Buy Back Data'!$J$4</f>
        <v>120.61087863325764</v>
      </c>
      <c r="G30" s="24">
        <f t="shared" si="1"/>
        <v>948.36907803325767</v>
      </c>
      <c r="H30" s="11">
        <f t="shared" si="2"/>
        <v>1.2946498856240517E-2</v>
      </c>
    </row>
  </sheetData>
  <sheetProtection algorithmName="SHA-512" hashValue="Lt/gulNstAo+pccHr9F9e53QwKWbyeOiJd4/reL0bHpzVJW4jR3QC1vZ0XutNJnT+sN+JMvzTtuHPYpbxxAfYw==" saltValue="QDny3rMLYMcm8j3wnDS5Zg==" spinCount="100000" sheet="1" objects="1" scenarios="1"/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56A0-F5EF-438F-AA1D-3BB47EBFC473}">
  <dimension ref="B1:AQ30"/>
  <sheetViews>
    <sheetView showGridLines="0" workbookViewId="0">
      <selection activeCell="K36" sqref="K36"/>
    </sheetView>
  </sheetViews>
  <sheetFormatPr defaultRowHeight="14.5" x14ac:dyDescent="0.35"/>
  <cols>
    <col min="1" max="1" width="1.81640625" customWidth="1"/>
    <col min="2" max="2" width="9.453125" bestFit="1" customWidth="1"/>
    <col min="3" max="3" width="19.453125" bestFit="1" customWidth="1"/>
    <col min="5" max="5" width="10" bestFit="1" customWidth="1"/>
    <col min="6" max="8" width="15.453125" bestFit="1" customWidth="1"/>
    <col min="9" max="9" width="16.453125" bestFit="1" customWidth="1"/>
    <col min="11" max="11" width="16.81640625" bestFit="1" customWidth="1"/>
    <col min="17" max="17" width="12.6328125" bestFit="1" customWidth="1"/>
  </cols>
  <sheetData>
    <row r="1" spans="2:43" x14ac:dyDescent="0.35">
      <c r="B1" s="59" t="s">
        <v>173</v>
      </c>
      <c r="C1" s="59"/>
      <c r="D1" s="59"/>
      <c r="E1" s="59"/>
      <c r="F1" s="59"/>
      <c r="G1" s="59"/>
      <c r="H1" s="59"/>
      <c r="I1" s="59"/>
    </row>
    <row r="3" spans="2:43" x14ac:dyDescent="0.35">
      <c r="B3" s="10" t="s">
        <v>1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144</v>
      </c>
      <c r="K3" s="10" t="s">
        <v>146</v>
      </c>
      <c r="L3" s="10" t="s">
        <v>151</v>
      </c>
      <c r="M3" s="14">
        <f>AVERAGE(F7:F30)</f>
        <v>0.11535955358873336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P3" t="s">
        <v>6</v>
      </c>
      <c r="AQ3" t="s">
        <v>7</v>
      </c>
    </row>
    <row r="4" spans="2:43" x14ac:dyDescent="0.35">
      <c r="B4">
        <v>1998</v>
      </c>
      <c r="C4" s="15">
        <f>SensexHistorical!H4</f>
        <v>3300.7691666666665</v>
      </c>
      <c r="D4">
        <f t="shared" ref="D4:D30" si="0">AO4</f>
        <v>12.86</v>
      </c>
      <c r="E4" s="21">
        <f>C4/D4</f>
        <v>256.66945308449976</v>
      </c>
      <c r="F4" s="22" t="s">
        <v>145</v>
      </c>
      <c r="G4" s="22" t="s">
        <v>145</v>
      </c>
      <c r="H4" s="22" t="s">
        <v>145</v>
      </c>
      <c r="I4" s="22" t="s">
        <v>145</v>
      </c>
      <c r="AK4">
        <v>1998</v>
      </c>
      <c r="AL4">
        <v>4322</v>
      </c>
      <c r="AM4">
        <v>2741.22</v>
      </c>
      <c r="AN4">
        <v>3739.96</v>
      </c>
      <c r="AO4">
        <v>12.86</v>
      </c>
      <c r="AP4">
        <v>2.2599999999999998</v>
      </c>
      <c r="AQ4">
        <v>1.82</v>
      </c>
    </row>
    <row r="5" spans="2:43" x14ac:dyDescent="0.35">
      <c r="B5">
        <f>B4+1</f>
        <v>1999</v>
      </c>
      <c r="C5" s="15">
        <f>SensexHistorical!H5</f>
        <v>4180.2249999999995</v>
      </c>
      <c r="D5">
        <f t="shared" si="0"/>
        <v>19.760000000000002</v>
      </c>
      <c r="E5" s="21">
        <f t="shared" ref="E5:E30" si="1">C5/D5</f>
        <v>211.54984817813761</v>
      </c>
      <c r="F5" s="22" t="s">
        <v>145</v>
      </c>
      <c r="G5" s="22" t="s">
        <v>145</v>
      </c>
      <c r="H5" s="22" t="s">
        <v>145</v>
      </c>
      <c r="I5" s="22" t="s">
        <v>145</v>
      </c>
      <c r="K5" s="10" t="s">
        <v>146</v>
      </c>
      <c r="L5" s="10" t="s">
        <v>150</v>
      </c>
      <c r="M5" s="14">
        <f>AVERAGE(G9:G30)</f>
        <v>0.11307714822955789</v>
      </c>
      <c r="AK5">
        <v>1999</v>
      </c>
      <c r="AL5">
        <v>6150.69</v>
      </c>
      <c r="AM5">
        <v>3183.47</v>
      </c>
      <c r="AN5">
        <v>5001.28</v>
      </c>
      <c r="AO5">
        <v>19.760000000000002</v>
      </c>
      <c r="AP5">
        <v>3.4</v>
      </c>
      <c r="AQ5">
        <v>1.23</v>
      </c>
    </row>
    <row r="6" spans="2:43" x14ac:dyDescent="0.35">
      <c r="B6">
        <f t="shared" ref="B6:B29" si="2">B5+1</f>
        <v>2000</v>
      </c>
      <c r="C6" s="15">
        <f>SensexHistorical!H6</f>
        <v>4501.8466666666654</v>
      </c>
      <c r="D6">
        <f t="shared" si="0"/>
        <v>23.89</v>
      </c>
      <c r="E6" s="21">
        <f t="shared" si="1"/>
        <v>188.44063066834096</v>
      </c>
      <c r="F6" s="22" t="s">
        <v>145</v>
      </c>
      <c r="G6" s="22" t="s">
        <v>145</v>
      </c>
      <c r="H6" s="22" t="s">
        <v>145</v>
      </c>
      <c r="I6" s="22" t="s">
        <v>145</v>
      </c>
      <c r="AK6">
        <v>2000</v>
      </c>
      <c r="AL6">
        <v>5542.81</v>
      </c>
      <c r="AM6">
        <v>3436.75</v>
      </c>
      <c r="AN6">
        <v>3604.38</v>
      </c>
      <c r="AO6">
        <v>23.89</v>
      </c>
      <c r="AP6">
        <v>3.6</v>
      </c>
      <c r="AQ6">
        <v>1.25</v>
      </c>
    </row>
    <row r="7" spans="2:43" x14ac:dyDescent="0.35">
      <c r="B7">
        <f t="shared" si="2"/>
        <v>2001</v>
      </c>
      <c r="C7" s="15">
        <f>SensexHistorical!H7</f>
        <v>3475.9216666666666</v>
      </c>
      <c r="D7">
        <f t="shared" si="0"/>
        <v>16.55</v>
      </c>
      <c r="E7" s="21">
        <f t="shared" si="1"/>
        <v>210.02547834843907</v>
      </c>
      <c r="F7" s="11">
        <f>_xlfn.RRI(3,E4,E7)</f>
        <v>-6.466769943112638E-2</v>
      </c>
      <c r="G7" s="22" t="s">
        <v>145</v>
      </c>
      <c r="H7" s="22" t="s">
        <v>145</v>
      </c>
      <c r="I7" s="22" t="s">
        <v>145</v>
      </c>
      <c r="K7" s="10" t="s">
        <v>146</v>
      </c>
      <c r="L7" s="10" t="s">
        <v>152</v>
      </c>
      <c r="M7" s="14">
        <f>AVERAGE(H11:H30)</f>
        <v>0.11301233271587119</v>
      </c>
      <c r="AK7">
        <v>2001</v>
      </c>
      <c r="AL7">
        <v>3759.96</v>
      </c>
      <c r="AM7">
        <v>2594.87</v>
      </c>
      <c r="AN7">
        <v>3469.35</v>
      </c>
      <c r="AO7">
        <v>16.55</v>
      </c>
      <c r="AP7">
        <v>2.38</v>
      </c>
      <c r="AQ7">
        <v>1.95</v>
      </c>
    </row>
    <row r="8" spans="2:43" x14ac:dyDescent="0.35">
      <c r="B8">
        <f t="shared" si="2"/>
        <v>2002</v>
      </c>
      <c r="C8" s="15">
        <f>SensexHistorical!H8</f>
        <v>3230.5783333333334</v>
      </c>
      <c r="D8">
        <f t="shared" si="0"/>
        <v>14.51</v>
      </c>
      <c r="E8" s="21">
        <f t="shared" si="1"/>
        <v>222.64495750057432</v>
      </c>
      <c r="F8" s="11">
        <f t="shared" ref="F8:F30" si="3">_xlfn.RRI(3,E5,E8)</f>
        <v>1.7185237368739781E-2</v>
      </c>
      <c r="G8" s="22" t="s">
        <v>145</v>
      </c>
      <c r="H8" s="22" t="s">
        <v>145</v>
      </c>
      <c r="I8" s="22" t="s">
        <v>145</v>
      </c>
      <c r="AK8">
        <v>2002</v>
      </c>
      <c r="AL8">
        <v>3538.49</v>
      </c>
      <c r="AM8">
        <v>2828.48</v>
      </c>
      <c r="AN8">
        <v>3048.72</v>
      </c>
      <c r="AO8">
        <v>14.51</v>
      </c>
      <c r="AP8">
        <v>2.23</v>
      </c>
      <c r="AQ8">
        <v>2.21</v>
      </c>
    </row>
    <row r="9" spans="2:43" x14ac:dyDescent="0.35">
      <c r="B9">
        <f t="shared" si="2"/>
        <v>2003</v>
      </c>
      <c r="C9" s="15">
        <f>SensexHistorical!H9</f>
        <v>3967.6383333333338</v>
      </c>
      <c r="D9">
        <f t="shared" si="0"/>
        <v>16.18</v>
      </c>
      <c r="E9" s="21">
        <f t="shared" si="1"/>
        <v>245.21868562010715</v>
      </c>
      <c r="F9" s="11">
        <f t="shared" si="3"/>
        <v>9.1757884655807143E-2</v>
      </c>
      <c r="G9" s="11">
        <f>_xlfn.RRI(5,E4,E9)</f>
        <v>-9.0862037857036837E-3</v>
      </c>
      <c r="H9" s="22" t="s">
        <v>145</v>
      </c>
      <c r="I9" s="22" t="s">
        <v>145</v>
      </c>
      <c r="K9" s="10" t="s">
        <v>146</v>
      </c>
      <c r="L9" s="10" t="s">
        <v>149</v>
      </c>
      <c r="M9" s="14">
        <f>AVERAGE(I14:I30)</f>
        <v>0.10842945198475239</v>
      </c>
      <c r="AK9">
        <v>2003</v>
      </c>
      <c r="AL9">
        <v>6249.6</v>
      </c>
      <c r="AM9">
        <v>2904.44</v>
      </c>
      <c r="AN9">
        <v>5590.6</v>
      </c>
      <c r="AO9">
        <v>16.18</v>
      </c>
      <c r="AP9">
        <v>2.82</v>
      </c>
      <c r="AQ9">
        <v>2.0299999999999998</v>
      </c>
    </row>
    <row r="10" spans="2:43" x14ac:dyDescent="0.35">
      <c r="B10">
        <f t="shared" si="2"/>
        <v>2004</v>
      </c>
      <c r="C10" s="15">
        <f>SensexHistorical!H10</f>
        <v>5551.600833333333</v>
      </c>
      <c r="D10">
        <f t="shared" si="0"/>
        <v>16.559999999999999</v>
      </c>
      <c r="E10" s="21">
        <f t="shared" si="1"/>
        <v>335.24159621578099</v>
      </c>
      <c r="F10" s="11">
        <f t="shared" si="3"/>
        <v>0.16867917626306261</v>
      </c>
      <c r="G10" s="11">
        <f t="shared" ref="G10:G30" si="4">_xlfn.RRI(5,E5,E10)</f>
        <v>9.6450516236254558E-2</v>
      </c>
      <c r="H10" s="22" t="s">
        <v>145</v>
      </c>
      <c r="I10" s="22" t="s">
        <v>145</v>
      </c>
      <c r="AK10">
        <v>2004</v>
      </c>
      <c r="AL10">
        <v>6954.86</v>
      </c>
      <c r="AM10">
        <v>4227.5</v>
      </c>
      <c r="AN10">
        <v>6492.82</v>
      </c>
      <c r="AO10">
        <v>16.559999999999999</v>
      </c>
      <c r="AP10">
        <v>3.32</v>
      </c>
      <c r="AQ10">
        <v>2</v>
      </c>
    </row>
    <row r="11" spans="2:43" x14ac:dyDescent="0.35">
      <c r="B11">
        <f t="shared" si="2"/>
        <v>2005</v>
      </c>
      <c r="C11" s="15">
        <f>SensexHistorical!H11</f>
        <v>7498.3674999999976</v>
      </c>
      <c r="D11">
        <f t="shared" si="0"/>
        <v>16.98</v>
      </c>
      <c r="E11" s="21">
        <f t="shared" si="1"/>
        <v>441.5999705535923</v>
      </c>
      <c r="F11" s="11">
        <f t="shared" si="3"/>
        <v>0.25643123381129151</v>
      </c>
      <c r="G11" s="11">
        <f t="shared" si="4"/>
        <v>0.1856892908676413</v>
      </c>
      <c r="H11" s="11">
        <f>_xlfn.RRI(7,E4,E11)</f>
        <v>8.0600038437381061E-2</v>
      </c>
      <c r="I11" s="22" t="s">
        <v>145</v>
      </c>
      <c r="K11" s="17"/>
      <c r="L11" s="17"/>
      <c r="AK11">
        <v>2005</v>
      </c>
      <c r="AL11">
        <v>11356.95</v>
      </c>
      <c r="AM11">
        <v>6118.42</v>
      </c>
      <c r="AN11">
        <v>11279.96</v>
      </c>
      <c r="AO11">
        <v>16.98</v>
      </c>
      <c r="AP11">
        <v>4.16</v>
      </c>
      <c r="AQ11">
        <v>1.48</v>
      </c>
    </row>
    <row r="12" spans="2:43" x14ac:dyDescent="0.35">
      <c r="B12">
        <f t="shared" si="2"/>
        <v>2006</v>
      </c>
      <c r="C12" s="15">
        <f>SensexHistorical!H12</f>
        <v>11663.581666666665</v>
      </c>
      <c r="D12">
        <f t="shared" si="0"/>
        <v>20.72</v>
      </c>
      <c r="E12" s="21">
        <f t="shared" si="1"/>
        <v>562.9141731016731</v>
      </c>
      <c r="F12" s="11">
        <f t="shared" si="3"/>
        <v>0.31915615372920048</v>
      </c>
      <c r="G12" s="11">
        <f t="shared" si="4"/>
        <v>0.21796284562478663</v>
      </c>
      <c r="H12" s="11">
        <f t="shared" ref="H12:H30" si="5">_xlfn.RRI(7,E5,E12)</f>
        <v>0.15005469443738084</v>
      </c>
      <c r="I12" s="22" t="s">
        <v>145</v>
      </c>
      <c r="AK12">
        <v>2006</v>
      </c>
      <c r="AL12">
        <v>14723.88</v>
      </c>
      <c r="AM12">
        <v>8799.01</v>
      </c>
      <c r="AN12">
        <v>13072.1</v>
      </c>
      <c r="AO12">
        <v>20.72</v>
      </c>
      <c r="AP12">
        <v>4.88</v>
      </c>
      <c r="AQ12">
        <v>1.31</v>
      </c>
    </row>
    <row r="13" spans="2:43" x14ac:dyDescent="0.35">
      <c r="B13">
        <f t="shared" si="2"/>
        <v>2007</v>
      </c>
      <c r="C13" s="15">
        <f>SensexHistorical!H13</f>
        <v>15901.442499999999</v>
      </c>
      <c r="D13">
        <f t="shared" si="0"/>
        <v>22.61</v>
      </c>
      <c r="E13" s="21">
        <f t="shared" si="1"/>
        <v>703.29245908889868</v>
      </c>
      <c r="F13" s="11">
        <f t="shared" si="3"/>
        <v>0.28014555820533205</v>
      </c>
      <c r="G13" s="11">
        <f t="shared" si="4"/>
        <v>0.25864895461683535</v>
      </c>
      <c r="H13" s="11">
        <f t="shared" si="5"/>
        <v>0.20700417720211273</v>
      </c>
      <c r="I13" s="22" t="s">
        <v>145</v>
      </c>
      <c r="AK13">
        <v>2007</v>
      </c>
      <c r="AL13">
        <v>21206.77</v>
      </c>
      <c r="AM13">
        <v>12425.52</v>
      </c>
      <c r="AN13">
        <v>15644.44</v>
      </c>
      <c r="AO13">
        <v>22.61</v>
      </c>
      <c r="AP13">
        <v>5.47</v>
      </c>
      <c r="AQ13">
        <v>1.04</v>
      </c>
    </row>
    <row r="14" spans="2:43" x14ac:dyDescent="0.35">
      <c r="B14">
        <f t="shared" si="2"/>
        <v>2008</v>
      </c>
      <c r="C14" s="15">
        <f>SensexHistorical!H14</f>
        <v>14028.762499999999</v>
      </c>
      <c r="D14">
        <f t="shared" si="0"/>
        <v>15.66</v>
      </c>
      <c r="E14" s="21">
        <f t="shared" si="1"/>
        <v>895.83413154533832</v>
      </c>
      <c r="F14" s="11">
        <f t="shared" si="3"/>
        <v>0.26590035931780043</v>
      </c>
      <c r="G14" s="11">
        <f t="shared" si="4"/>
        <v>0.29579055179663083</v>
      </c>
      <c r="H14" s="11">
        <f t="shared" si="5"/>
        <v>0.23025081207427256</v>
      </c>
      <c r="I14" s="11">
        <f>_xlfn.RRI(10,E4,E14)</f>
        <v>0.1331446221817485</v>
      </c>
      <c r="AK14">
        <v>2008</v>
      </c>
      <c r="AL14">
        <v>17735.7</v>
      </c>
      <c r="AM14">
        <v>7697.39</v>
      </c>
      <c r="AN14">
        <v>9708.5</v>
      </c>
      <c r="AO14">
        <v>15.66</v>
      </c>
      <c r="AP14">
        <v>3.38</v>
      </c>
      <c r="AQ14">
        <v>1.52</v>
      </c>
    </row>
    <row r="15" spans="2:43" x14ac:dyDescent="0.35">
      <c r="B15">
        <f t="shared" si="2"/>
        <v>2009</v>
      </c>
      <c r="C15" s="15">
        <f>SensexHistorical!H15</f>
        <v>13941.4825</v>
      </c>
      <c r="D15">
        <f t="shared" si="0"/>
        <v>20.13</v>
      </c>
      <c r="E15" s="21">
        <f t="shared" si="1"/>
        <v>692.57240437158475</v>
      </c>
      <c r="F15" s="11">
        <f t="shared" si="3"/>
        <v>7.1538220721417467E-2</v>
      </c>
      <c r="G15" s="11">
        <f t="shared" si="4"/>
        <v>0.15616936218873967</v>
      </c>
      <c r="H15" s="11">
        <f t="shared" si="5"/>
        <v>0.17600041285160661</v>
      </c>
      <c r="I15" s="11">
        <f t="shared" ref="I15:I30" si="6">_xlfn.RRI(10,E5,E15)</f>
        <v>0.12591407044604641</v>
      </c>
      <c r="AK15">
        <v>2009</v>
      </c>
      <c r="AL15">
        <v>17793.009999999998</v>
      </c>
      <c r="AM15">
        <v>9546.2900000000009</v>
      </c>
      <c r="AN15">
        <v>17527.77</v>
      </c>
      <c r="AO15">
        <v>20.13</v>
      </c>
      <c r="AP15">
        <v>3.75</v>
      </c>
      <c r="AQ15">
        <v>1.24</v>
      </c>
    </row>
    <row r="16" spans="2:43" x14ac:dyDescent="0.35">
      <c r="B16">
        <f t="shared" si="2"/>
        <v>2010</v>
      </c>
      <c r="C16" s="15">
        <f>SensexHistorical!H16</f>
        <v>18207.560833333333</v>
      </c>
      <c r="D16">
        <f t="shared" si="0"/>
        <v>21.6</v>
      </c>
      <c r="E16" s="21">
        <f t="shared" si="1"/>
        <v>842.94263117283947</v>
      </c>
      <c r="F16" s="11">
        <f t="shared" si="3"/>
        <v>6.2235192833299591E-2</v>
      </c>
      <c r="G16" s="11">
        <f t="shared" si="4"/>
        <v>0.13803022470450488</v>
      </c>
      <c r="H16" s="11">
        <f t="shared" si="5"/>
        <v>0.19290635213834739</v>
      </c>
      <c r="I16" s="11">
        <f t="shared" si="6"/>
        <v>0.161615362379401</v>
      </c>
      <c r="AK16">
        <v>2010</v>
      </c>
      <c r="AL16">
        <v>21108.639999999999</v>
      </c>
      <c r="AM16">
        <v>15960.15</v>
      </c>
      <c r="AN16">
        <v>19445.22</v>
      </c>
      <c r="AO16">
        <v>21.6</v>
      </c>
      <c r="AP16">
        <v>3.58</v>
      </c>
      <c r="AQ16">
        <v>1.1100000000000001</v>
      </c>
    </row>
    <row r="17" spans="2:43" x14ac:dyDescent="0.35">
      <c r="B17">
        <f t="shared" si="2"/>
        <v>2011</v>
      </c>
      <c r="C17" s="15">
        <f>SensexHistorical!H17</f>
        <v>17724.382500000003</v>
      </c>
      <c r="D17">
        <f t="shared" si="0"/>
        <v>18.5</v>
      </c>
      <c r="E17" s="21">
        <f t="shared" si="1"/>
        <v>958.07472972972994</v>
      </c>
      <c r="F17" s="11">
        <f t="shared" si="3"/>
        <v>2.2642709822955576E-2</v>
      </c>
      <c r="G17" s="11">
        <f t="shared" si="4"/>
        <v>0.11222189524708859</v>
      </c>
      <c r="H17" s="11">
        <f t="shared" si="5"/>
        <v>0.16184657919591583</v>
      </c>
      <c r="I17" s="11">
        <f t="shared" si="6"/>
        <v>0.16389215329485629</v>
      </c>
      <c r="AK17">
        <v>2011</v>
      </c>
      <c r="AL17">
        <v>19811.14</v>
      </c>
      <c r="AM17">
        <v>15135.86</v>
      </c>
      <c r="AN17">
        <v>17404.2</v>
      </c>
      <c r="AO17">
        <v>18.5</v>
      </c>
      <c r="AP17">
        <v>3.42</v>
      </c>
      <c r="AQ17">
        <v>1.41</v>
      </c>
    </row>
    <row r="18" spans="2:43" x14ac:dyDescent="0.35">
      <c r="B18">
        <f t="shared" si="2"/>
        <v>2012</v>
      </c>
      <c r="C18" s="15">
        <f>SensexHistorical!H18</f>
        <v>17834.851666666666</v>
      </c>
      <c r="D18">
        <f t="shared" si="0"/>
        <v>17.09</v>
      </c>
      <c r="E18" s="21">
        <f t="shared" si="1"/>
        <v>1043.5840647552175</v>
      </c>
      <c r="F18" s="11">
        <f t="shared" si="3"/>
        <v>0.14644727217121156</v>
      </c>
      <c r="G18" s="11">
        <f t="shared" si="4"/>
        <v>8.2127155553680442E-2</v>
      </c>
      <c r="H18" s="11">
        <f t="shared" si="5"/>
        <v>0.13072479259056169</v>
      </c>
      <c r="I18" s="11">
        <f t="shared" si="6"/>
        <v>0.16705535991234344</v>
      </c>
      <c r="AK18">
        <v>2012</v>
      </c>
      <c r="AL18">
        <v>20203.66</v>
      </c>
      <c r="AM18">
        <v>15748.98</v>
      </c>
      <c r="AN18">
        <v>18835.77</v>
      </c>
      <c r="AO18">
        <v>17.09</v>
      </c>
      <c r="AP18">
        <v>2.97</v>
      </c>
      <c r="AQ18">
        <v>1.64</v>
      </c>
    </row>
    <row r="19" spans="2:43" x14ac:dyDescent="0.35">
      <c r="B19">
        <f t="shared" si="2"/>
        <v>2013</v>
      </c>
      <c r="C19" s="15">
        <f>SensexHistorical!H19</f>
        <v>19727.074999999997</v>
      </c>
      <c r="D19">
        <f t="shared" si="0"/>
        <v>17.38</v>
      </c>
      <c r="E19" s="21">
        <f t="shared" si="1"/>
        <v>1135.0445914844647</v>
      </c>
      <c r="F19" s="11">
        <f t="shared" si="3"/>
        <v>0.10426074801253815</v>
      </c>
      <c r="G19" s="11">
        <f t="shared" si="4"/>
        <v>4.8472547526111853E-2</v>
      </c>
      <c r="H19" s="11">
        <f t="shared" si="5"/>
        <v>0.10537619041460444</v>
      </c>
      <c r="I19" s="11">
        <f t="shared" si="6"/>
        <v>0.16559033150694935</v>
      </c>
      <c r="AK19">
        <v>2013</v>
      </c>
      <c r="AL19">
        <v>22467.21</v>
      </c>
      <c r="AM19">
        <v>17448.71</v>
      </c>
      <c r="AN19">
        <v>22386.27</v>
      </c>
      <c r="AO19">
        <v>17.38</v>
      </c>
      <c r="AP19">
        <v>2.78</v>
      </c>
      <c r="AQ19">
        <v>1.5</v>
      </c>
    </row>
    <row r="20" spans="2:43" x14ac:dyDescent="0.35">
      <c r="B20">
        <f t="shared" si="2"/>
        <v>2014</v>
      </c>
      <c r="C20" s="15">
        <f>SensexHistorical!H20</f>
        <v>24940.999166666665</v>
      </c>
      <c r="D20">
        <f t="shared" si="0"/>
        <v>18.73</v>
      </c>
      <c r="E20" s="21">
        <f t="shared" si="1"/>
        <v>1331.6070030254493</v>
      </c>
      <c r="F20" s="11">
        <f t="shared" si="3"/>
        <v>0.11598638190936783</v>
      </c>
      <c r="G20" s="11">
        <f t="shared" si="4"/>
        <v>0.13967803312103255</v>
      </c>
      <c r="H20" s="11">
        <f t="shared" si="5"/>
        <v>9.548322072207216E-2</v>
      </c>
      <c r="I20" s="11">
        <f t="shared" si="6"/>
        <v>0.14789408250677094</v>
      </c>
      <c r="AK20">
        <v>2014</v>
      </c>
      <c r="AL20">
        <v>30024.74</v>
      </c>
      <c r="AM20">
        <v>22197.51</v>
      </c>
      <c r="AN20">
        <v>27957.49</v>
      </c>
      <c r="AO20">
        <v>18.73</v>
      </c>
      <c r="AP20">
        <v>2.94</v>
      </c>
      <c r="AQ20">
        <v>1.29</v>
      </c>
    </row>
    <row r="21" spans="2:43" x14ac:dyDescent="0.35">
      <c r="B21">
        <f t="shared" si="2"/>
        <v>2015</v>
      </c>
      <c r="C21" s="15">
        <f>SensexHistorical!H21</f>
        <v>27382.92</v>
      </c>
      <c r="D21">
        <f t="shared" si="0"/>
        <v>20.18</v>
      </c>
      <c r="E21" s="21">
        <f t="shared" si="1"/>
        <v>1356.9335976214072</v>
      </c>
      <c r="F21" s="11">
        <f t="shared" si="3"/>
        <v>9.1466437161547676E-2</v>
      </c>
      <c r="G21" s="11">
        <f t="shared" si="4"/>
        <v>9.9897248054357402E-2</v>
      </c>
      <c r="H21" s="11">
        <f t="shared" si="5"/>
        <v>6.1112840803760449E-2</v>
      </c>
      <c r="I21" s="11">
        <f t="shared" si="6"/>
        <v>0.11880128367604548</v>
      </c>
      <c r="AK21">
        <v>2015</v>
      </c>
      <c r="AL21">
        <v>29094.61</v>
      </c>
      <c r="AM21">
        <v>22494.61</v>
      </c>
      <c r="AN21">
        <v>25341.86</v>
      </c>
      <c r="AO21">
        <v>20.18</v>
      </c>
      <c r="AP21">
        <v>2.85</v>
      </c>
      <c r="AQ21">
        <v>1.39</v>
      </c>
    </row>
    <row r="22" spans="2:43" x14ac:dyDescent="0.35">
      <c r="B22">
        <f t="shared" si="2"/>
        <v>2016</v>
      </c>
      <c r="C22" s="15">
        <f>SensexHistorical!H22</f>
        <v>26505.693333333333</v>
      </c>
      <c r="D22">
        <f t="shared" si="0"/>
        <v>20.62</v>
      </c>
      <c r="E22" s="21">
        <f t="shared" si="1"/>
        <v>1285.4361461364369</v>
      </c>
      <c r="F22" s="11">
        <f t="shared" si="3"/>
        <v>4.234749764836554E-2</v>
      </c>
      <c r="G22" s="11">
        <f t="shared" si="4"/>
        <v>6.0547744160045713E-2</v>
      </c>
      <c r="H22" s="11">
        <f t="shared" si="5"/>
        <v>9.2368912472192699E-2</v>
      </c>
      <c r="I22" s="11">
        <f t="shared" si="6"/>
        <v>8.6077539593610419E-2</v>
      </c>
      <c r="AK22">
        <v>2016</v>
      </c>
      <c r="AL22">
        <v>29824.62</v>
      </c>
      <c r="AM22">
        <v>24523.200000000001</v>
      </c>
      <c r="AN22">
        <v>29620.5</v>
      </c>
      <c r="AO22">
        <v>20.62</v>
      </c>
      <c r="AP22">
        <v>2.84</v>
      </c>
      <c r="AQ22">
        <v>1.43</v>
      </c>
    </row>
    <row r="23" spans="2:43" x14ac:dyDescent="0.35">
      <c r="B23">
        <f t="shared" si="2"/>
        <v>2017</v>
      </c>
      <c r="C23" s="15">
        <f>SensexHistorical!H23</f>
        <v>31162.837499999998</v>
      </c>
      <c r="D23">
        <f t="shared" si="0"/>
        <v>23.78</v>
      </c>
      <c r="E23" s="21">
        <f t="shared" si="1"/>
        <v>1310.4641505466777</v>
      </c>
      <c r="F23" s="11">
        <f t="shared" si="3"/>
        <v>-5.3208266402144933E-3</v>
      </c>
      <c r="G23" s="11">
        <f t="shared" si="4"/>
        <v>4.6597134079133573E-2</v>
      </c>
      <c r="H23" s="11">
        <f t="shared" si="5"/>
        <v>6.5063014901050931E-2</v>
      </c>
      <c r="I23" s="11">
        <f t="shared" si="6"/>
        <v>6.4213878744158626E-2</v>
      </c>
      <c r="AK23">
        <v>2017</v>
      </c>
      <c r="AL23">
        <v>36443.980000000003</v>
      </c>
      <c r="AM23">
        <v>29241.48</v>
      </c>
      <c r="AN23">
        <v>32968.68</v>
      </c>
      <c r="AO23">
        <v>23.78</v>
      </c>
      <c r="AP23">
        <v>3.05</v>
      </c>
      <c r="AQ23">
        <v>1.22</v>
      </c>
    </row>
    <row r="24" spans="2:43" x14ac:dyDescent="0.35">
      <c r="B24">
        <f t="shared" si="2"/>
        <v>2018</v>
      </c>
      <c r="C24" s="15">
        <f>SensexHistorical!H24</f>
        <v>35683.952499999999</v>
      </c>
      <c r="D24">
        <f t="shared" si="0"/>
        <v>23.71</v>
      </c>
      <c r="E24" s="21">
        <f t="shared" si="1"/>
        <v>1505.0169759595108</v>
      </c>
      <c r="F24" s="11">
        <f t="shared" si="3"/>
        <v>3.5128503660178279E-2</v>
      </c>
      <c r="G24" s="11">
        <f t="shared" si="4"/>
        <v>5.8048790340206935E-2</v>
      </c>
      <c r="H24" s="11">
        <f t="shared" si="5"/>
        <v>6.6645947318062948E-2</v>
      </c>
      <c r="I24" s="11">
        <f t="shared" si="6"/>
        <v>5.3249785480594447E-2</v>
      </c>
      <c r="AK24">
        <v>2018</v>
      </c>
      <c r="AL24">
        <v>38989.65</v>
      </c>
      <c r="AM24">
        <v>32972.559999999998</v>
      </c>
      <c r="AN24">
        <v>38672.910000000003</v>
      </c>
      <c r="AO24">
        <v>23.71</v>
      </c>
      <c r="AP24">
        <v>3.03</v>
      </c>
      <c r="AQ24">
        <v>1.19</v>
      </c>
    </row>
    <row r="25" spans="2:43" x14ac:dyDescent="0.35">
      <c r="B25">
        <f>B24+1</f>
        <v>2019</v>
      </c>
      <c r="C25" s="15">
        <f>SensexHistorical!H25</f>
        <v>38716.272499999999</v>
      </c>
      <c r="D25">
        <f t="shared" si="0"/>
        <v>26.44</v>
      </c>
      <c r="E25" s="21">
        <f t="shared" si="1"/>
        <v>1464.3068267776096</v>
      </c>
      <c r="F25" s="11">
        <f t="shared" si="3"/>
        <v>4.4384761301598852E-2</v>
      </c>
      <c r="G25" s="11">
        <f t="shared" si="4"/>
        <v>1.9180729092057591E-2</v>
      </c>
      <c r="H25" s="11">
        <f t="shared" si="5"/>
        <v>4.9578557729123007E-2</v>
      </c>
      <c r="I25" s="11">
        <f t="shared" si="6"/>
        <v>7.774667186983053E-2</v>
      </c>
      <c r="AK25">
        <v>2019</v>
      </c>
      <c r="AL25">
        <v>42273.87</v>
      </c>
      <c r="AM25">
        <v>25638.9</v>
      </c>
      <c r="AN25">
        <v>29468.49</v>
      </c>
      <c r="AO25">
        <v>26.44</v>
      </c>
      <c r="AP25">
        <v>2.95</v>
      </c>
      <c r="AQ25">
        <v>1.18</v>
      </c>
    </row>
    <row r="26" spans="2:43" x14ac:dyDescent="0.35">
      <c r="B26">
        <f t="shared" si="2"/>
        <v>2020</v>
      </c>
      <c r="C26" s="15">
        <f>SensexHistorical!H26</f>
        <v>37947.085000000006</v>
      </c>
      <c r="D26">
        <f t="shared" si="0"/>
        <v>28.1</v>
      </c>
      <c r="E26" s="21">
        <f t="shared" si="1"/>
        <v>1350.4300711743774</v>
      </c>
      <c r="F26" s="11">
        <f t="shared" si="3"/>
        <v>1.0064215331375692E-2</v>
      </c>
      <c r="G26" s="11">
        <f t="shared" si="4"/>
        <v>-9.6040521113405219E-4</v>
      </c>
      <c r="H26" s="11">
        <f t="shared" si="5"/>
        <v>2.5132216982049593E-2</v>
      </c>
      <c r="I26" s="11">
        <f t="shared" si="6"/>
        <v>4.8256123762515424E-2</v>
      </c>
      <c r="AK26">
        <v>2020</v>
      </c>
      <c r="AL26">
        <v>52516.76</v>
      </c>
      <c r="AM26">
        <v>27500.79</v>
      </c>
      <c r="AN26">
        <v>49509.15</v>
      </c>
      <c r="AO26">
        <v>28.1</v>
      </c>
      <c r="AP26">
        <v>2.92</v>
      </c>
      <c r="AQ26">
        <v>0.98</v>
      </c>
    </row>
    <row r="27" spans="2:43" x14ac:dyDescent="0.35">
      <c r="B27">
        <f t="shared" si="2"/>
        <v>2021</v>
      </c>
      <c r="C27" s="15">
        <f>SensexHistorical!H27</f>
        <v>53499.052499999998</v>
      </c>
      <c r="D27">
        <f t="shared" si="0"/>
        <v>29.53</v>
      </c>
      <c r="E27" s="21">
        <f t="shared" si="1"/>
        <v>1811.6848120555367</v>
      </c>
      <c r="F27" s="11">
        <f t="shared" si="3"/>
        <v>6.3768391385229162E-2</v>
      </c>
      <c r="G27" s="11">
        <f t="shared" si="4"/>
        <v>7.1041816144692183E-2</v>
      </c>
      <c r="H27" s="11">
        <f t="shared" si="5"/>
        <v>4.4963061989961695E-2</v>
      </c>
      <c r="I27" s="11">
        <f t="shared" si="6"/>
        <v>6.5781864179219163E-2</v>
      </c>
      <c r="AK27">
        <v>2021</v>
      </c>
      <c r="AL27">
        <v>62245.43</v>
      </c>
      <c r="AM27">
        <v>47204.5</v>
      </c>
      <c r="AN27">
        <v>58568.51</v>
      </c>
      <c r="AO27">
        <v>29.53</v>
      </c>
      <c r="AP27">
        <v>3.51</v>
      </c>
      <c r="AQ27">
        <v>0.94</v>
      </c>
    </row>
    <row r="28" spans="2:43" x14ac:dyDescent="0.35">
      <c r="B28">
        <f t="shared" si="2"/>
        <v>2022</v>
      </c>
      <c r="C28" s="15">
        <f>SensexHistorical!H28</f>
        <v>58141.450000000004</v>
      </c>
      <c r="D28">
        <f t="shared" si="0"/>
        <v>22.91</v>
      </c>
      <c r="E28" s="21">
        <f t="shared" si="1"/>
        <v>2537.8197293758185</v>
      </c>
      <c r="F28" s="11">
        <f t="shared" si="3"/>
        <v>0.20118406100713115</v>
      </c>
      <c r="G28" s="11">
        <f t="shared" si="4"/>
        <v>0.14131920422648636</v>
      </c>
      <c r="H28" s="11">
        <f t="shared" si="5"/>
        <v>9.356138827863858E-2</v>
      </c>
      <c r="I28" s="11">
        <f t="shared" si="6"/>
        <v>9.293248108605412E-2</v>
      </c>
      <c r="AK28">
        <v>2022</v>
      </c>
      <c r="AL28">
        <v>63583.07</v>
      </c>
      <c r="AM28">
        <v>50921.22</v>
      </c>
      <c r="AN28">
        <v>58991.519999999997</v>
      </c>
      <c r="AO28">
        <v>22.91</v>
      </c>
      <c r="AP28">
        <v>3.32</v>
      </c>
      <c r="AQ28">
        <v>1.2</v>
      </c>
    </row>
    <row r="29" spans="2:43" x14ac:dyDescent="0.35">
      <c r="B29">
        <f t="shared" si="2"/>
        <v>2023</v>
      </c>
      <c r="C29" s="15">
        <f>SensexHistorical!H29</f>
        <v>63853.991666666676</v>
      </c>
      <c r="D29">
        <f t="shared" si="0"/>
        <v>24.1</v>
      </c>
      <c r="E29" s="21">
        <f t="shared" si="1"/>
        <v>2649.5432226832645</v>
      </c>
      <c r="F29" s="11">
        <f t="shared" si="3"/>
        <v>0.25189038191214408</v>
      </c>
      <c r="G29" s="11">
        <f t="shared" si="4"/>
        <v>0.11976250722301218</v>
      </c>
      <c r="H29" s="11">
        <f t="shared" si="5"/>
        <v>0.10885397390748786</v>
      </c>
      <c r="I29" s="11">
        <f t="shared" si="6"/>
        <v>8.8468357939552211E-2</v>
      </c>
      <c r="AK29">
        <v>2023</v>
      </c>
      <c r="AL29">
        <v>74245.17</v>
      </c>
      <c r="AM29">
        <v>58793.08</v>
      </c>
      <c r="AN29">
        <v>73651.350000000006</v>
      </c>
      <c r="AO29">
        <v>24.1</v>
      </c>
      <c r="AP29">
        <v>3.51</v>
      </c>
      <c r="AQ29">
        <v>1.21</v>
      </c>
    </row>
    <row r="30" spans="2:43" x14ac:dyDescent="0.35">
      <c r="B30">
        <f>B29+1</f>
        <v>2024</v>
      </c>
      <c r="C30" s="15">
        <f>SensexHistorical!H30</f>
        <v>73252.938000000009</v>
      </c>
      <c r="D30">
        <f t="shared" si="0"/>
        <v>24.86</v>
      </c>
      <c r="E30" s="21">
        <f t="shared" si="1"/>
        <v>2946.6185840707967</v>
      </c>
      <c r="F30" s="11">
        <f t="shared" si="3"/>
        <v>0.17601743397134739</v>
      </c>
      <c r="G30" s="11">
        <f t="shared" si="4"/>
        <v>0.15010731924381226</v>
      </c>
      <c r="H30" s="11">
        <f t="shared" si="5"/>
        <v>0.1227194698708407</v>
      </c>
      <c r="I30" s="11">
        <f t="shared" si="6"/>
        <v>8.2666715181094252E-2</v>
      </c>
      <c r="AK30">
        <v>2024</v>
      </c>
      <c r="AL30">
        <v>75124.28</v>
      </c>
      <c r="AM30">
        <v>71816.460000000006</v>
      </c>
      <c r="AN30">
        <v>73878.149999999994</v>
      </c>
      <c r="AO30">
        <v>24.86</v>
      </c>
      <c r="AP30">
        <v>3.72</v>
      </c>
      <c r="AQ30">
        <v>1.1299999999999999</v>
      </c>
    </row>
  </sheetData>
  <sheetProtection algorithmName="SHA-512" hashValue="ytr/pIPiHbzn3gWexSsWZxvS7BoeaN5Ww0rkJFEY7z/OwxnvYzov9sP246/EUXIS521+rrSVDXiT+w2nDZooqA==" saltValue="ftrZZXHMDR2aXbk3ZHiEgw==" spinCount="100000" sheet="1" objects="1" scenarios="1"/>
  <sortState xmlns:xlrd2="http://schemas.microsoft.com/office/spreadsheetml/2017/richdata2" ref="AD6:AE32">
    <sortCondition ref="AD6:AD32"/>
  </sortState>
  <mergeCells count="1">
    <mergeCell ref="B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F836-165B-4C65-B710-8AB6D0B57F44}">
  <dimension ref="B1:O320"/>
  <sheetViews>
    <sheetView showGridLines="0" workbookViewId="0">
      <selection activeCell="K1" sqref="K1"/>
    </sheetView>
  </sheetViews>
  <sheetFormatPr defaultRowHeight="14.5" x14ac:dyDescent="0.35"/>
  <cols>
    <col min="1" max="1" width="1.81640625" customWidth="1"/>
    <col min="2" max="2" width="9.7265625" bestFit="1" customWidth="1"/>
    <col min="3" max="3" width="9.81640625" bestFit="1" customWidth="1"/>
    <col min="4" max="4" width="15" bestFit="1" customWidth="1"/>
    <col min="8" max="8" width="20.08984375" bestFit="1" customWidth="1"/>
    <col min="9" max="9" width="14.6328125" bestFit="1" customWidth="1"/>
    <col min="11" max="11" width="20.36328125" bestFit="1" customWidth="1"/>
    <col min="13" max="13" width="6.81640625" bestFit="1" customWidth="1"/>
  </cols>
  <sheetData>
    <row r="1" spans="2:15" x14ac:dyDescent="0.35">
      <c r="B1" s="59" t="s">
        <v>134</v>
      </c>
      <c r="C1" s="59"/>
      <c r="D1" s="59"/>
      <c r="E1" s="59"/>
      <c r="F1" s="59"/>
      <c r="G1" s="59"/>
      <c r="H1" s="59"/>
      <c r="I1" s="59"/>
      <c r="K1" s="19"/>
    </row>
    <row r="3" spans="2:15" x14ac:dyDescent="0.35">
      <c r="B3" s="10" t="s">
        <v>8</v>
      </c>
      <c r="C3" s="10" t="s">
        <v>128</v>
      </c>
      <c r="D3" s="10" t="s">
        <v>129</v>
      </c>
      <c r="G3" s="10" t="s">
        <v>1</v>
      </c>
      <c r="H3" s="10" t="s">
        <v>130</v>
      </c>
      <c r="I3" s="10" t="s">
        <v>131</v>
      </c>
      <c r="K3" s="10" t="s">
        <v>132</v>
      </c>
      <c r="L3" s="10" t="s">
        <v>121</v>
      </c>
      <c r="M3" s="12">
        <f>_xlfn.RRI(20,H11,H30)</f>
        <v>0.12070914632824103</v>
      </c>
    </row>
    <row r="4" spans="2:15" x14ac:dyDescent="0.35">
      <c r="B4" s="18">
        <v>35796</v>
      </c>
      <c r="C4">
        <v>3224.36</v>
      </c>
      <c r="G4">
        <v>1998</v>
      </c>
      <c r="H4" s="15">
        <f>AVERAGEIFS($C$4:$C$320,$B$4:$B$320,"&gt;="&amp;DATE(G4,1,1),$B$4:$B$320,"&lt;="&amp;DATE(G4,12,31))</f>
        <v>3300.7691666666665</v>
      </c>
    </row>
    <row r="5" spans="2:15" x14ac:dyDescent="0.35">
      <c r="B5" s="18">
        <v>35827</v>
      </c>
      <c r="C5">
        <v>3622.22</v>
      </c>
      <c r="D5" s="11">
        <f>C5/C4-1</f>
        <v>0.12339192894093709</v>
      </c>
      <c r="G5">
        <f>G4+1</f>
        <v>1999</v>
      </c>
      <c r="H5" s="15">
        <f t="shared" ref="H5:H30" si="0">AVERAGEIFS($C$4:$C$320,$B$4:$B$320,"&gt;="&amp;DATE(G5,1,1),$B$4:$B$320,"&lt;="&amp;DATE(G5,12,31))</f>
        <v>4180.2249999999995</v>
      </c>
      <c r="I5" s="11">
        <f>H5/H4-1</f>
        <v>0.26643966570418054</v>
      </c>
      <c r="K5" s="10" t="s">
        <v>132</v>
      </c>
      <c r="L5" s="10" t="s">
        <v>122</v>
      </c>
      <c r="M5" s="12">
        <f>_xlfn.RRI(15,H16,H30)</f>
        <v>9.7248220576223288E-2</v>
      </c>
      <c r="O5" t="s">
        <v>13</v>
      </c>
    </row>
    <row r="6" spans="2:15" x14ac:dyDescent="0.35">
      <c r="B6" s="18">
        <v>35855</v>
      </c>
      <c r="C6">
        <v>3892.75</v>
      </c>
      <c r="D6" s="11">
        <f t="shared" ref="D6:D69" si="1">C6/C5-1</f>
        <v>7.468624213879882E-2</v>
      </c>
      <c r="G6">
        <f t="shared" ref="G6:G29" si="2">G5+1</f>
        <v>2000</v>
      </c>
      <c r="H6" s="15">
        <f t="shared" si="0"/>
        <v>4501.8466666666654</v>
      </c>
      <c r="I6" s="11">
        <f t="shared" ref="I6:I30" si="3">H6/H5-1</f>
        <v>7.6938841011348957E-2</v>
      </c>
    </row>
    <row r="7" spans="2:15" x14ac:dyDescent="0.35">
      <c r="B7" s="18">
        <v>35886</v>
      </c>
      <c r="C7">
        <v>4006.81</v>
      </c>
      <c r="D7" s="11">
        <f t="shared" si="1"/>
        <v>2.9300622952925348E-2</v>
      </c>
      <c r="G7">
        <f t="shared" si="2"/>
        <v>2001</v>
      </c>
      <c r="H7" s="15">
        <f t="shared" si="0"/>
        <v>3475.9216666666666</v>
      </c>
      <c r="I7" s="11">
        <f t="shared" si="3"/>
        <v>-0.2278898141059148</v>
      </c>
      <c r="K7" s="10" t="s">
        <v>132</v>
      </c>
      <c r="L7" s="10" t="s">
        <v>125</v>
      </c>
      <c r="M7" s="12">
        <f>_xlfn.RRI(10,H21,H30)</f>
        <v>0.10340393653926383</v>
      </c>
    </row>
    <row r="8" spans="2:15" x14ac:dyDescent="0.35">
      <c r="B8" s="18">
        <v>35916</v>
      </c>
      <c r="C8">
        <v>3686.39</v>
      </c>
      <c r="D8" s="11">
        <f t="shared" si="1"/>
        <v>-7.9968853027720277E-2</v>
      </c>
      <c r="G8">
        <f t="shared" si="2"/>
        <v>2002</v>
      </c>
      <c r="H8" s="15">
        <f t="shared" si="0"/>
        <v>3230.5783333333334</v>
      </c>
      <c r="I8" s="11">
        <f t="shared" si="3"/>
        <v>-7.0583677326828909E-2</v>
      </c>
    </row>
    <row r="9" spans="2:15" x14ac:dyDescent="0.35">
      <c r="B9" s="18">
        <v>35947</v>
      </c>
      <c r="C9">
        <v>3250.69</v>
      </c>
      <c r="D9" s="11">
        <f t="shared" si="1"/>
        <v>-0.11819150985110094</v>
      </c>
      <c r="G9">
        <f t="shared" si="2"/>
        <v>2003</v>
      </c>
      <c r="H9" s="15">
        <f t="shared" si="0"/>
        <v>3967.6383333333338</v>
      </c>
      <c r="I9" s="11">
        <f t="shared" si="3"/>
        <v>0.22815109988046522</v>
      </c>
      <c r="K9" s="10" t="s">
        <v>132</v>
      </c>
      <c r="L9" s="10" t="s">
        <v>123</v>
      </c>
      <c r="M9" s="12">
        <f>_xlfn.RRI(5,H26,H30)</f>
        <v>0.14058938524005482</v>
      </c>
    </row>
    <row r="10" spans="2:15" x14ac:dyDescent="0.35">
      <c r="B10" s="18">
        <v>35977</v>
      </c>
      <c r="C10">
        <v>3211.31</v>
      </c>
      <c r="D10" s="11">
        <f t="shared" si="1"/>
        <v>-1.2114351106995769E-2</v>
      </c>
      <c r="G10">
        <f t="shared" si="2"/>
        <v>2004</v>
      </c>
      <c r="H10" s="15">
        <f t="shared" si="0"/>
        <v>5551.600833333333</v>
      </c>
      <c r="I10" s="11">
        <f t="shared" si="3"/>
        <v>0.39922048506605279</v>
      </c>
    </row>
    <row r="11" spans="2:15" x14ac:dyDescent="0.35">
      <c r="B11" s="18">
        <v>36008</v>
      </c>
      <c r="C11">
        <v>2933.85</v>
      </c>
      <c r="D11" s="11">
        <f t="shared" si="1"/>
        <v>-8.6400876900704082E-2</v>
      </c>
      <c r="G11">
        <f t="shared" si="2"/>
        <v>2005</v>
      </c>
      <c r="H11" s="15">
        <f t="shared" si="0"/>
        <v>7498.3674999999976</v>
      </c>
      <c r="I11" s="11">
        <f t="shared" si="3"/>
        <v>0.35066762274725227</v>
      </c>
      <c r="K11" s="10" t="s">
        <v>132</v>
      </c>
      <c r="L11" s="10" t="s">
        <v>124</v>
      </c>
      <c r="M11" s="14">
        <f>I30</f>
        <v>0.14719434271859022</v>
      </c>
    </row>
    <row r="12" spans="2:15" x14ac:dyDescent="0.35">
      <c r="B12" s="18">
        <v>36039</v>
      </c>
      <c r="C12">
        <v>3102.29</v>
      </c>
      <c r="D12" s="11">
        <f t="shared" si="1"/>
        <v>5.7412614823525443E-2</v>
      </c>
      <c r="G12">
        <f t="shared" si="2"/>
        <v>2006</v>
      </c>
      <c r="H12" s="15">
        <f t="shared" si="0"/>
        <v>11663.581666666665</v>
      </c>
      <c r="I12" s="11">
        <f t="shared" si="3"/>
        <v>0.55548279897813346</v>
      </c>
    </row>
    <row r="13" spans="2:15" x14ac:dyDescent="0.35">
      <c r="B13" s="18">
        <v>36069</v>
      </c>
      <c r="C13">
        <v>2812.49</v>
      </c>
      <c r="D13" s="11">
        <f t="shared" si="1"/>
        <v>-9.3414864503318595E-2</v>
      </c>
      <c r="G13">
        <f t="shared" si="2"/>
        <v>2007</v>
      </c>
      <c r="H13" s="15">
        <f t="shared" si="0"/>
        <v>15901.442499999999</v>
      </c>
      <c r="I13" s="11">
        <f t="shared" si="3"/>
        <v>0.3633412921045267</v>
      </c>
    </row>
    <row r="14" spans="2:15" x14ac:dyDescent="0.35">
      <c r="B14" s="18">
        <v>36100</v>
      </c>
      <c r="C14">
        <v>2810.66</v>
      </c>
      <c r="D14" s="11">
        <f t="shared" si="1"/>
        <v>-6.5066898015631036E-4</v>
      </c>
      <c r="G14">
        <f t="shared" si="2"/>
        <v>2008</v>
      </c>
      <c r="H14" s="15">
        <f t="shared" si="0"/>
        <v>14028.762499999999</v>
      </c>
      <c r="I14" s="11">
        <f t="shared" si="3"/>
        <v>-0.11776793206025182</v>
      </c>
    </row>
    <row r="15" spans="2:15" x14ac:dyDescent="0.35">
      <c r="B15" s="18">
        <v>36130</v>
      </c>
      <c r="C15">
        <v>3055.41</v>
      </c>
      <c r="D15" s="11">
        <f t="shared" si="1"/>
        <v>8.7079191364305863E-2</v>
      </c>
      <c r="G15">
        <f t="shared" si="2"/>
        <v>2009</v>
      </c>
      <c r="H15" s="15">
        <f t="shared" si="0"/>
        <v>13941.4825</v>
      </c>
      <c r="I15" s="11">
        <f t="shared" si="3"/>
        <v>-6.2215038568084191E-3</v>
      </c>
    </row>
    <row r="16" spans="2:15" x14ac:dyDescent="0.35">
      <c r="B16" s="18">
        <v>36161</v>
      </c>
      <c r="C16">
        <v>3315.57</v>
      </c>
      <c r="D16" s="11">
        <f t="shared" si="1"/>
        <v>8.5147328836391978E-2</v>
      </c>
      <c r="G16">
        <f t="shared" si="2"/>
        <v>2010</v>
      </c>
      <c r="H16" s="15">
        <f t="shared" si="0"/>
        <v>18207.560833333333</v>
      </c>
      <c r="I16" s="11">
        <f t="shared" si="3"/>
        <v>0.30599890171890487</v>
      </c>
    </row>
    <row r="17" spans="2:9" x14ac:dyDescent="0.35">
      <c r="B17" s="18">
        <v>36192</v>
      </c>
      <c r="C17">
        <v>3399.63</v>
      </c>
      <c r="D17" s="11">
        <f t="shared" si="1"/>
        <v>2.5353106705634287E-2</v>
      </c>
      <c r="G17">
        <f t="shared" si="2"/>
        <v>2011</v>
      </c>
      <c r="H17" s="15">
        <f t="shared" si="0"/>
        <v>17724.382500000003</v>
      </c>
      <c r="I17" s="11">
        <f t="shared" si="3"/>
        <v>-2.6537235698740891E-2</v>
      </c>
    </row>
    <row r="18" spans="2:9" x14ac:dyDescent="0.35">
      <c r="B18" s="18">
        <v>36220</v>
      </c>
      <c r="C18">
        <v>3739.96</v>
      </c>
      <c r="D18" s="11">
        <f t="shared" si="1"/>
        <v>0.10010795292428876</v>
      </c>
      <c r="G18">
        <f t="shared" si="2"/>
        <v>2012</v>
      </c>
      <c r="H18" s="15">
        <f t="shared" si="0"/>
        <v>17834.851666666666</v>
      </c>
      <c r="I18" s="11">
        <f t="shared" si="3"/>
        <v>6.2326101722676164E-3</v>
      </c>
    </row>
    <row r="19" spans="2:9" x14ac:dyDescent="0.35">
      <c r="B19" s="18">
        <v>36251</v>
      </c>
      <c r="C19">
        <v>3325.69</v>
      </c>
      <c r="D19" s="11">
        <f t="shared" si="1"/>
        <v>-0.11076856436967242</v>
      </c>
      <c r="G19">
        <f t="shared" si="2"/>
        <v>2013</v>
      </c>
      <c r="H19" s="15">
        <f t="shared" si="0"/>
        <v>19727.074999999997</v>
      </c>
      <c r="I19" s="11">
        <f t="shared" si="3"/>
        <v>0.10609694819441073</v>
      </c>
    </row>
    <row r="20" spans="2:9" x14ac:dyDescent="0.35">
      <c r="B20" s="18">
        <v>36281</v>
      </c>
      <c r="C20">
        <v>3963.56</v>
      </c>
      <c r="D20" s="11">
        <f t="shared" si="1"/>
        <v>0.19180079923264048</v>
      </c>
      <c r="G20">
        <f t="shared" si="2"/>
        <v>2014</v>
      </c>
      <c r="H20" s="15">
        <f t="shared" si="0"/>
        <v>24940.999166666665</v>
      </c>
      <c r="I20" s="11">
        <f t="shared" si="3"/>
        <v>0.26430295249887115</v>
      </c>
    </row>
    <row r="21" spans="2:9" x14ac:dyDescent="0.35">
      <c r="B21" s="18">
        <v>36312</v>
      </c>
      <c r="C21">
        <v>4140.7299999999996</v>
      </c>
      <c r="D21" s="11">
        <f t="shared" si="1"/>
        <v>4.4699714398167112E-2</v>
      </c>
      <c r="G21">
        <f t="shared" si="2"/>
        <v>2015</v>
      </c>
      <c r="H21" s="15">
        <f t="shared" si="0"/>
        <v>27382.92</v>
      </c>
      <c r="I21" s="11">
        <f t="shared" si="3"/>
        <v>9.7907899239134455E-2</v>
      </c>
    </row>
    <row r="22" spans="2:9" x14ac:dyDescent="0.35">
      <c r="B22" s="18">
        <v>36342</v>
      </c>
      <c r="C22">
        <v>4542.34</v>
      </c>
      <c r="D22" s="11">
        <f t="shared" si="1"/>
        <v>9.6990144249927024E-2</v>
      </c>
      <c r="G22">
        <f t="shared" si="2"/>
        <v>2016</v>
      </c>
      <c r="H22" s="15">
        <f t="shared" si="0"/>
        <v>26505.693333333333</v>
      </c>
      <c r="I22" s="11">
        <f t="shared" si="3"/>
        <v>-3.2035541376400523E-2</v>
      </c>
    </row>
    <row r="23" spans="2:9" x14ac:dyDescent="0.35">
      <c r="B23" s="18">
        <v>36373</v>
      </c>
      <c r="C23">
        <v>4898.21</v>
      </c>
      <c r="D23" s="11">
        <f t="shared" si="1"/>
        <v>7.8345082050220727E-2</v>
      </c>
      <c r="G23">
        <f t="shared" si="2"/>
        <v>2017</v>
      </c>
      <c r="H23" s="15">
        <f t="shared" si="0"/>
        <v>31162.837499999998</v>
      </c>
      <c r="I23" s="11">
        <f t="shared" si="3"/>
        <v>0.17570354067327409</v>
      </c>
    </row>
    <row r="24" spans="2:9" x14ac:dyDescent="0.35">
      <c r="B24" s="18">
        <v>36404</v>
      </c>
      <c r="C24">
        <v>4764.42</v>
      </c>
      <c r="D24" s="11">
        <f t="shared" si="1"/>
        <v>-2.7314059625863307E-2</v>
      </c>
      <c r="G24">
        <f t="shared" si="2"/>
        <v>2018</v>
      </c>
      <c r="H24" s="15">
        <f t="shared" si="0"/>
        <v>35683.952499999999</v>
      </c>
      <c r="I24" s="11">
        <f t="shared" si="3"/>
        <v>0.14508033807897003</v>
      </c>
    </row>
    <row r="25" spans="2:9" x14ac:dyDescent="0.35">
      <c r="B25" s="18">
        <v>36434</v>
      </c>
      <c r="C25">
        <v>4444.5600000000004</v>
      </c>
      <c r="D25" s="11">
        <f t="shared" si="1"/>
        <v>-6.7135139219464235E-2</v>
      </c>
      <c r="G25">
        <f>G24+1</f>
        <v>2019</v>
      </c>
      <c r="H25" s="15">
        <f t="shared" si="0"/>
        <v>38716.272499999999</v>
      </c>
      <c r="I25" s="11">
        <f t="shared" si="3"/>
        <v>8.4977133628905133E-2</v>
      </c>
    </row>
    <row r="26" spans="2:9" x14ac:dyDescent="0.35">
      <c r="B26" s="18">
        <v>36465</v>
      </c>
      <c r="C26">
        <v>4622.21</v>
      </c>
      <c r="D26" s="11">
        <f t="shared" si="1"/>
        <v>3.9970210774519677E-2</v>
      </c>
      <c r="G26">
        <f t="shared" si="2"/>
        <v>2020</v>
      </c>
      <c r="H26" s="15">
        <f t="shared" si="0"/>
        <v>37947.085000000006</v>
      </c>
      <c r="I26" s="11">
        <f t="shared" si="3"/>
        <v>-1.9867292234808875E-2</v>
      </c>
    </row>
    <row r="27" spans="2:9" x14ac:dyDescent="0.35">
      <c r="B27" s="18">
        <v>36495</v>
      </c>
      <c r="C27">
        <v>5005.82</v>
      </c>
      <c r="D27" s="11">
        <f t="shared" si="1"/>
        <v>8.2992767528952571E-2</v>
      </c>
      <c r="G27">
        <f t="shared" si="2"/>
        <v>2021</v>
      </c>
      <c r="H27" s="15">
        <f t="shared" si="0"/>
        <v>53499.052499999998</v>
      </c>
      <c r="I27" s="11">
        <f t="shared" si="3"/>
        <v>0.40983299507722371</v>
      </c>
    </row>
    <row r="28" spans="2:9" x14ac:dyDescent="0.35">
      <c r="B28" s="18">
        <v>36526</v>
      </c>
      <c r="C28">
        <v>5205.29</v>
      </c>
      <c r="D28" s="11">
        <f t="shared" si="1"/>
        <v>3.9847617373377497E-2</v>
      </c>
      <c r="G28">
        <f t="shared" si="2"/>
        <v>2022</v>
      </c>
      <c r="H28" s="15">
        <f t="shared" si="0"/>
        <v>58141.450000000004</v>
      </c>
      <c r="I28" s="11">
        <f t="shared" si="3"/>
        <v>8.677532186200887E-2</v>
      </c>
    </row>
    <row r="29" spans="2:9" x14ac:dyDescent="0.35">
      <c r="B29" s="18">
        <v>36557</v>
      </c>
      <c r="C29">
        <v>5446.98</v>
      </c>
      <c r="D29" s="11">
        <f t="shared" si="1"/>
        <v>4.643161091889203E-2</v>
      </c>
      <c r="G29">
        <f t="shared" si="2"/>
        <v>2023</v>
      </c>
      <c r="H29" s="15">
        <f t="shared" si="0"/>
        <v>63853.991666666676</v>
      </c>
      <c r="I29" s="11">
        <f t="shared" si="3"/>
        <v>9.825248022996802E-2</v>
      </c>
    </row>
    <row r="30" spans="2:9" x14ac:dyDescent="0.35">
      <c r="B30" s="18">
        <v>36586</v>
      </c>
      <c r="C30">
        <v>5001.28</v>
      </c>
      <c r="D30" s="11">
        <f t="shared" si="1"/>
        <v>-8.1825158161035971E-2</v>
      </c>
      <c r="G30">
        <f>G29+1</f>
        <v>2024</v>
      </c>
      <c r="H30" s="15">
        <f t="shared" si="0"/>
        <v>73252.938000000009</v>
      </c>
      <c r="I30" s="11">
        <f t="shared" si="3"/>
        <v>0.14719434271859022</v>
      </c>
    </row>
    <row r="31" spans="2:9" x14ac:dyDescent="0.35">
      <c r="B31" s="18">
        <v>36617</v>
      </c>
      <c r="C31">
        <v>4657.55</v>
      </c>
      <c r="D31" s="11">
        <f t="shared" si="1"/>
        <v>-6.8728405528184711E-2</v>
      </c>
    </row>
    <row r="32" spans="2:9" x14ac:dyDescent="0.35">
      <c r="B32" s="18">
        <v>36647</v>
      </c>
      <c r="C32">
        <v>4433.6099999999997</v>
      </c>
      <c r="D32" s="11">
        <f t="shared" si="1"/>
        <v>-4.8081072666960156E-2</v>
      </c>
    </row>
    <row r="33" spans="2:4" x14ac:dyDescent="0.35">
      <c r="B33" s="18">
        <v>36678</v>
      </c>
      <c r="C33">
        <v>4748.7700000000004</v>
      </c>
      <c r="D33" s="11">
        <f t="shared" si="1"/>
        <v>7.1084285717508022E-2</v>
      </c>
    </row>
    <row r="34" spans="2:4" x14ac:dyDescent="0.35">
      <c r="B34" s="18">
        <v>36708</v>
      </c>
      <c r="C34">
        <v>4279.8599999999997</v>
      </c>
      <c r="D34" s="11">
        <f t="shared" si="1"/>
        <v>-9.8743464097018951E-2</v>
      </c>
    </row>
    <row r="35" spans="2:4" x14ac:dyDescent="0.35">
      <c r="B35" s="18">
        <v>36739</v>
      </c>
      <c r="C35">
        <v>4477.3100000000004</v>
      </c>
      <c r="D35" s="11">
        <f t="shared" si="1"/>
        <v>4.6134686648628964E-2</v>
      </c>
    </row>
    <row r="36" spans="2:4" x14ac:dyDescent="0.35">
      <c r="B36" s="18">
        <v>36770</v>
      </c>
      <c r="C36">
        <v>4090.38</v>
      </c>
      <c r="D36" s="11">
        <f t="shared" si="1"/>
        <v>-8.6420194268433503E-2</v>
      </c>
    </row>
    <row r="37" spans="2:4" x14ac:dyDescent="0.35">
      <c r="B37" s="18">
        <v>36800</v>
      </c>
      <c r="C37">
        <v>3711.02</v>
      </c>
      <c r="D37" s="11">
        <f t="shared" si="1"/>
        <v>-9.2744439391939215E-2</v>
      </c>
    </row>
    <row r="38" spans="2:4" x14ac:dyDescent="0.35">
      <c r="B38" s="18">
        <v>36831</v>
      </c>
      <c r="C38">
        <v>3997.99</v>
      </c>
      <c r="D38" s="11">
        <f t="shared" si="1"/>
        <v>7.7329144008924766E-2</v>
      </c>
    </row>
    <row r="39" spans="2:4" x14ac:dyDescent="0.35">
      <c r="B39" s="18">
        <v>36861</v>
      </c>
      <c r="C39">
        <v>3972.12</v>
      </c>
      <c r="D39" s="11">
        <f t="shared" si="1"/>
        <v>-6.4707515526551962E-3</v>
      </c>
    </row>
    <row r="40" spans="2:4" x14ac:dyDescent="0.35">
      <c r="B40" s="18">
        <v>36892</v>
      </c>
      <c r="C40">
        <v>4326.72</v>
      </c>
      <c r="D40" s="11">
        <f t="shared" si="1"/>
        <v>8.9272227425153394E-2</v>
      </c>
    </row>
    <row r="41" spans="2:4" x14ac:dyDescent="0.35">
      <c r="B41" s="18">
        <v>36923</v>
      </c>
      <c r="C41">
        <v>4247.04</v>
      </c>
      <c r="D41" s="11">
        <f t="shared" si="1"/>
        <v>-1.8415797648102972E-2</v>
      </c>
    </row>
    <row r="42" spans="2:4" x14ac:dyDescent="0.35">
      <c r="B42" s="18">
        <v>36951</v>
      </c>
      <c r="C42">
        <v>3604.38</v>
      </c>
      <c r="D42" s="11">
        <f t="shared" si="1"/>
        <v>-0.15131950723327303</v>
      </c>
    </row>
    <row r="43" spans="2:4" x14ac:dyDescent="0.35">
      <c r="B43" s="18">
        <v>36982</v>
      </c>
      <c r="C43">
        <v>3519.16</v>
      </c>
      <c r="D43" s="11">
        <f t="shared" si="1"/>
        <v>-2.3643456017401143E-2</v>
      </c>
    </row>
    <row r="44" spans="2:4" x14ac:dyDescent="0.35">
      <c r="B44" s="18">
        <v>37012</v>
      </c>
      <c r="C44">
        <v>3631.91</v>
      </c>
      <c r="D44" s="11">
        <f t="shared" si="1"/>
        <v>3.2038895645551735E-2</v>
      </c>
    </row>
    <row r="45" spans="2:4" x14ac:dyDescent="0.35">
      <c r="B45" s="18">
        <v>37043</v>
      </c>
      <c r="C45">
        <v>3456.78</v>
      </c>
      <c r="D45" s="11">
        <f t="shared" si="1"/>
        <v>-4.8219807208878973E-2</v>
      </c>
    </row>
    <row r="46" spans="2:4" x14ac:dyDescent="0.35">
      <c r="B46" s="18">
        <v>37073</v>
      </c>
      <c r="C46">
        <v>3329.28</v>
      </c>
      <c r="D46" s="11">
        <f t="shared" si="1"/>
        <v>-3.6884036588964331E-2</v>
      </c>
    </row>
    <row r="47" spans="2:4" x14ac:dyDescent="0.35">
      <c r="B47" s="18">
        <v>37104</v>
      </c>
      <c r="C47">
        <v>3244.95</v>
      </c>
      <c r="D47" s="11">
        <f t="shared" si="1"/>
        <v>-2.5329801038062372E-2</v>
      </c>
    </row>
    <row r="48" spans="2:4" x14ac:dyDescent="0.35">
      <c r="B48" s="18">
        <v>37135</v>
      </c>
      <c r="C48">
        <v>2811.6</v>
      </c>
      <c r="D48" s="11">
        <f t="shared" si="1"/>
        <v>-0.13354597143253366</v>
      </c>
    </row>
    <row r="49" spans="2:4" x14ac:dyDescent="0.35">
      <c r="B49" s="18">
        <v>37165</v>
      </c>
      <c r="C49">
        <v>2989.35</v>
      </c>
      <c r="D49" s="11">
        <f t="shared" si="1"/>
        <v>6.3220230473751693E-2</v>
      </c>
    </row>
    <row r="50" spans="2:4" x14ac:dyDescent="0.35">
      <c r="B50" s="18">
        <v>37196</v>
      </c>
      <c r="C50">
        <v>3287.56</v>
      </c>
      <c r="D50" s="11">
        <f t="shared" si="1"/>
        <v>9.9757472360212152E-2</v>
      </c>
    </row>
    <row r="51" spans="2:4" x14ac:dyDescent="0.35">
      <c r="B51" s="18">
        <v>37226</v>
      </c>
      <c r="C51">
        <v>3262.33</v>
      </c>
      <c r="D51" s="11">
        <f t="shared" si="1"/>
        <v>-7.6743846500140211E-3</v>
      </c>
    </row>
    <row r="52" spans="2:4" x14ac:dyDescent="0.35">
      <c r="B52" s="18">
        <v>37257</v>
      </c>
      <c r="C52">
        <v>3311.03</v>
      </c>
      <c r="D52" s="11">
        <f t="shared" si="1"/>
        <v>1.4927980921611406E-2</v>
      </c>
    </row>
    <row r="53" spans="2:4" x14ac:dyDescent="0.35">
      <c r="B53" s="18">
        <v>37288</v>
      </c>
      <c r="C53">
        <v>3562.31</v>
      </c>
      <c r="D53" s="11">
        <f t="shared" si="1"/>
        <v>7.5891791980138956E-2</v>
      </c>
    </row>
    <row r="54" spans="2:4" x14ac:dyDescent="0.35">
      <c r="B54" s="18">
        <v>37316</v>
      </c>
      <c r="C54">
        <v>3469.35</v>
      </c>
      <c r="D54" s="11">
        <f t="shared" si="1"/>
        <v>-2.6095426843817604E-2</v>
      </c>
    </row>
    <row r="55" spans="2:4" x14ac:dyDescent="0.35">
      <c r="B55" s="18">
        <v>37347</v>
      </c>
      <c r="C55">
        <v>3338.16</v>
      </c>
      <c r="D55" s="11">
        <f t="shared" si="1"/>
        <v>-3.7813999740585413E-2</v>
      </c>
    </row>
    <row r="56" spans="2:4" x14ac:dyDescent="0.35">
      <c r="B56" s="18">
        <v>37377</v>
      </c>
      <c r="C56">
        <v>3125.73</v>
      </c>
      <c r="D56" s="11">
        <f t="shared" si="1"/>
        <v>-6.363685383564599E-2</v>
      </c>
    </row>
    <row r="57" spans="2:4" x14ac:dyDescent="0.35">
      <c r="B57" s="18">
        <v>37408</v>
      </c>
      <c r="C57">
        <v>3244.7</v>
      </c>
      <c r="D57" s="11">
        <f t="shared" si="1"/>
        <v>3.8061508831536806E-2</v>
      </c>
    </row>
    <row r="58" spans="2:4" x14ac:dyDescent="0.35">
      <c r="B58" s="18">
        <v>37438</v>
      </c>
      <c r="C58">
        <v>2987.65</v>
      </c>
      <c r="D58" s="11">
        <f t="shared" si="1"/>
        <v>-7.9221499676395246E-2</v>
      </c>
    </row>
    <row r="59" spans="2:4" x14ac:dyDescent="0.35">
      <c r="B59" s="18">
        <v>37469</v>
      </c>
      <c r="C59">
        <v>3181.23</v>
      </c>
      <c r="D59" s="11">
        <f t="shared" si="1"/>
        <v>6.4793399494585957E-2</v>
      </c>
    </row>
    <row r="60" spans="2:4" x14ac:dyDescent="0.35">
      <c r="B60" s="18">
        <v>37500</v>
      </c>
      <c r="C60">
        <v>2991.36</v>
      </c>
      <c r="D60" s="11">
        <f t="shared" si="1"/>
        <v>-5.9684461670485911E-2</v>
      </c>
    </row>
    <row r="61" spans="2:4" x14ac:dyDescent="0.35">
      <c r="B61" s="18">
        <v>37530</v>
      </c>
      <c r="C61">
        <v>2949.32</v>
      </c>
      <c r="D61" s="11">
        <f t="shared" si="1"/>
        <v>-1.4053808301240922E-2</v>
      </c>
    </row>
    <row r="62" spans="2:4" x14ac:dyDescent="0.35">
      <c r="B62" s="18">
        <v>37561</v>
      </c>
      <c r="C62">
        <v>3228.82</v>
      </c>
      <c r="D62" s="11">
        <f t="shared" si="1"/>
        <v>9.476760744849666E-2</v>
      </c>
    </row>
    <row r="63" spans="2:4" x14ac:dyDescent="0.35">
      <c r="B63" s="18">
        <v>37591</v>
      </c>
      <c r="C63">
        <v>3377.28</v>
      </c>
      <c r="D63" s="11">
        <f t="shared" si="1"/>
        <v>4.5979645814879788E-2</v>
      </c>
    </row>
    <row r="64" spans="2:4" x14ac:dyDescent="0.35">
      <c r="B64" s="18">
        <v>37622</v>
      </c>
      <c r="C64">
        <v>3250.38</v>
      </c>
      <c r="D64" s="11">
        <f t="shared" si="1"/>
        <v>-3.7574616259238192E-2</v>
      </c>
    </row>
    <row r="65" spans="2:4" x14ac:dyDescent="0.35">
      <c r="B65" s="18">
        <v>37653</v>
      </c>
      <c r="C65">
        <v>3283.66</v>
      </c>
      <c r="D65" s="11">
        <f t="shared" si="1"/>
        <v>1.0238802847666983E-2</v>
      </c>
    </row>
    <row r="66" spans="2:4" x14ac:dyDescent="0.35">
      <c r="B66" s="18">
        <v>37681</v>
      </c>
      <c r="C66">
        <v>3048.72</v>
      </c>
      <c r="D66" s="11">
        <f t="shared" si="1"/>
        <v>-7.1548211446982979E-2</v>
      </c>
    </row>
    <row r="67" spans="2:4" x14ac:dyDescent="0.35">
      <c r="B67" s="18">
        <v>37712</v>
      </c>
      <c r="C67">
        <v>2959.79</v>
      </c>
      <c r="D67" s="11">
        <f t="shared" si="1"/>
        <v>-2.9169618725235491E-2</v>
      </c>
    </row>
    <row r="68" spans="2:4" x14ac:dyDescent="0.35">
      <c r="B68" s="18">
        <v>37742</v>
      </c>
      <c r="C68">
        <v>3180.75</v>
      </c>
      <c r="D68" s="11">
        <f t="shared" si="1"/>
        <v>7.4653945043398284E-2</v>
      </c>
    </row>
    <row r="69" spans="2:4" x14ac:dyDescent="0.35">
      <c r="B69" s="18">
        <v>37773</v>
      </c>
      <c r="C69">
        <v>3607.13</v>
      </c>
      <c r="D69" s="11">
        <f t="shared" si="1"/>
        <v>0.13405014540595772</v>
      </c>
    </row>
    <row r="70" spans="2:4" x14ac:dyDescent="0.35">
      <c r="B70" s="18">
        <v>37803</v>
      </c>
      <c r="C70">
        <v>3792.61</v>
      </c>
      <c r="D70" s="11">
        <f t="shared" ref="D70:D133" si="4">C70/C69-1</f>
        <v>5.1420381300369078E-2</v>
      </c>
    </row>
    <row r="71" spans="2:4" x14ac:dyDescent="0.35">
      <c r="B71" s="18">
        <v>37834</v>
      </c>
      <c r="C71">
        <v>4244.7299999999996</v>
      </c>
      <c r="D71" s="11">
        <f t="shared" si="4"/>
        <v>0.11921078096614179</v>
      </c>
    </row>
    <row r="72" spans="2:4" x14ac:dyDescent="0.35">
      <c r="B72" s="18">
        <v>37865</v>
      </c>
      <c r="C72">
        <v>4453.24</v>
      </c>
      <c r="D72" s="11">
        <f t="shared" si="4"/>
        <v>4.9122087859534203E-2</v>
      </c>
    </row>
    <row r="73" spans="2:4" x14ac:dyDescent="0.35">
      <c r="B73" s="18">
        <v>37895</v>
      </c>
      <c r="C73">
        <v>4906.87</v>
      </c>
      <c r="D73" s="11">
        <f t="shared" si="4"/>
        <v>0.10186515885063452</v>
      </c>
    </row>
    <row r="74" spans="2:4" x14ac:dyDescent="0.35">
      <c r="B74" s="18">
        <v>37926</v>
      </c>
      <c r="C74">
        <v>5044.82</v>
      </c>
      <c r="D74" s="11">
        <f t="shared" si="4"/>
        <v>2.8113644747058686E-2</v>
      </c>
    </row>
    <row r="75" spans="2:4" x14ac:dyDescent="0.35">
      <c r="B75" s="18">
        <v>37956</v>
      </c>
      <c r="C75">
        <v>5838.96</v>
      </c>
      <c r="D75" s="11">
        <f t="shared" si="4"/>
        <v>0.15741691477594855</v>
      </c>
    </row>
    <row r="76" spans="2:4" x14ac:dyDescent="0.35">
      <c r="B76" s="18">
        <v>37987</v>
      </c>
      <c r="C76">
        <v>5695.67</v>
      </c>
      <c r="D76" s="11">
        <f t="shared" si="4"/>
        <v>-2.4540329099702718E-2</v>
      </c>
    </row>
    <row r="77" spans="2:4" x14ac:dyDescent="0.35">
      <c r="B77" s="18">
        <v>38018</v>
      </c>
      <c r="C77">
        <v>5667.51</v>
      </c>
      <c r="D77" s="11">
        <f t="shared" si="4"/>
        <v>-4.9441066634828834E-3</v>
      </c>
    </row>
    <row r="78" spans="2:4" x14ac:dyDescent="0.35">
      <c r="B78" s="18">
        <v>38047</v>
      </c>
      <c r="C78">
        <v>5590.6</v>
      </c>
      <c r="D78" s="11">
        <f t="shared" si="4"/>
        <v>-1.3570333356271114E-2</v>
      </c>
    </row>
    <row r="79" spans="2:4" x14ac:dyDescent="0.35">
      <c r="B79" s="18">
        <v>38078</v>
      </c>
      <c r="C79">
        <v>5655.09</v>
      </c>
      <c r="D79" s="11">
        <f t="shared" si="4"/>
        <v>1.1535434479304607E-2</v>
      </c>
    </row>
    <row r="80" spans="2:4" x14ac:dyDescent="0.35">
      <c r="B80" s="18">
        <v>38108</v>
      </c>
      <c r="C80">
        <v>4759.62</v>
      </c>
      <c r="D80" s="11">
        <f t="shared" si="4"/>
        <v>-0.15834761250484086</v>
      </c>
    </row>
    <row r="81" spans="2:4" x14ac:dyDescent="0.35">
      <c r="B81" s="18">
        <v>38139</v>
      </c>
      <c r="C81">
        <v>4795.46</v>
      </c>
      <c r="D81" s="11">
        <f t="shared" si="4"/>
        <v>7.5300129001896199E-3</v>
      </c>
    </row>
    <row r="82" spans="2:4" x14ac:dyDescent="0.35">
      <c r="B82" s="18">
        <v>38169</v>
      </c>
      <c r="C82">
        <v>5170.32</v>
      </c>
      <c r="D82" s="11">
        <f t="shared" si="4"/>
        <v>7.816976890642402E-2</v>
      </c>
    </row>
    <row r="83" spans="2:4" x14ac:dyDescent="0.35">
      <c r="B83" s="18">
        <v>38200</v>
      </c>
      <c r="C83">
        <v>5192.08</v>
      </c>
      <c r="D83" s="11">
        <f t="shared" si="4"/>
        <v>4.2086369895868447E-3</v>
      </c>
    </row>
    <row r="84" spans="2:4" x14ac:dyDescent="0.35">
      <c r="B84" s="18">
        <v>38231</v>
      </c>
      <c r="C84">
        <v>5583.61</v>
      </c>
      <c r="D84" s="11">
        <f t="shared" si="4"/>
        <v>7.5409084605784216E-2</v>
      </c>
    </row>
    <row r="85" spans="2:4" x14ac:dyDescent="0.35">
      <c r="B85" s="18">
        <v>38261</v>
      </c>
      <c r="C85">
        <v>5672.27</v>
      </c>
      <c r="D85" s="11">
        <f t="shared" si="4"/>
        <v>1.5878616164094694E-2</v>
      </c>
    </row>
    <row r="86" spans="2:4" x14ac:dyDescent="0.35">
      <c r="B86" s="18">
        <v>38292</v>
      </c>
      <c r="C86">
        <v>6234.29</v>
      </c>
      <c r="D86" s="11">
        <f t="shared" si="4"/>
        <v>9.9082025361980186E-2</v>
      </c>
    </row>
    <row r="87" spans="2:4" x14ac:dyDescent="0.35">
      <c r="B87" s="18">
        <v>38322</v>
      </c>
      <c r="C87">
        <v>6602.69</v>
      </c>
      <c r="D87" s="11">
        <f t="shared" si="4"/>
        <v>5.9092534995965895E-2</v>
      </c>
    </row>
    <row r="88" spans="2:4" x14ac:dyDescent="0.35">
      <c r="B88" s="18">
        <v>38353</v>
      </c>
      <c r="C88">
        <v>6555.94</v>
      </c>
      <c r="D88" s="11">
        <f t="shared" si="4"/>
        <v>-7.0804475145735957E-3</v>
      </c>
    </row>
    <row r="89" spans="2:4" x14ac:dyDescent="0.35">
      <c r="B89" s="18">
        <v>38384</v>
      </c>
      <c r="C89">
        <v>6713.86</v>
      </c>
      <c r="D89" s="11">
        <f t="shared" si="4"/>
        <v>2.4088078902491539E-2</v>
      </c>
    </row>
    <row r="90" spans="2:4" x14ac:dyDescent="0.35">
      <c r="B90" s="18">
        <v>38412</v>
      </c>
      <c r="C90">
        <v>6492.82</v>
      </c>
      <c r="D90" s="11">
        <f t="shared" si="4"/>
        <v>-3.2922938518229472E-2</v>
      </c>
    </row>
    <row r="91" spans="2:4" x14ac:dyDescent="0.35">
      <c r="B91" s="18">
        <v>38443</v>
      </c>
      <c r="C91">
        <v>6154.44</v>
      </c>
      <c r="D91" s="11">
        <f t="shared" si="4"/>
        <v>-5.2116029706660627E-2</v>
      </c>
    </row>
    <row r="92" spans="2:4" x14ac:dyDescent="0.35">
      <c r="B92" s="18">
        <v>38473</v>
      </c>
      <c r="C92">
        <v>6715.11</v>
      </c>
      <c r="D92" s="11">
        <f t="shared" si="4"/>
        <v>9.1100083841909374E-2</v>
      </c>
    </row>
    <row r="93" spans="2:4" x14ac:dyDescent="0.35">
      <c r="B93" s="18">
        <v>38504</v>
      </c>
      <c r="C93">
        <v>7193.85</v>
      </c>
      <c r="D93" s="11">
        <f t="shared" si="4"/>
        <v>7.1292949780420667E-2</v>
      </c>
    </row>
    <row r="94" spans="2:4" x14ac:dyDescent="0.35">
      <c r="B94" s="18">
        <v>38534</v>
      </c>
      <c r="C94">
        <v>7635.42</v>
      </c>
      <c r="D94" s="11">
        <f t="shared" si="4"/>
        <v>6.1381596780583303E-2</v>
      </c>
    </row>
    <row r="95" spans="2:4" x14ac:dyDescent="0.35">
      <c r="B95" s="18">
        <v>38565</v>
      </c>
      <c r="C95">
        <v>7805.43</v>
      </c>
      <c r="D95" s="11">
        <f t="shared" si="4"/>
        <v>2.2265965722907177E-2</v>
      </c>
    </row>
    <row r="96" spans="2:4" x14ac:dyDescent="0.35">
      <c r="B96" s="18">
        <v>38596</v>
      </c>
      <c r="C96">
        <v>8634.48</v>
      </c>
      <c r="D96" s="11">
        <f t="shared" si="4"/>
        <v>0.10621451989192132</v>
      </c>
    </row>
    <row r="97" spans="2:4" x14ac:dyDescent="0.35">
      <c r="B97" s="18">
        <v>38626</v>
      </c>
      <c r="C97">
        <v>7892.32</v>
      </c>
      <c r="D97" s="11">
        <f t="shared" si="4"/>
        <v>-8.595306260481228E-2</v>
      </c>
    </row>
    <row r="98" spans="2:4" x14ac:dyDescent="0.35">
      <c r="B98" s="18">
        <v>38657</v>
      </c>
      <c r="C98">
        <v>8788.81</v>
      </c>
      <c r="D98" s="11">
        <f t="shared" si="4"/>
        <v>0.11359017373852054</v>
      </c>
    </row>
    <row r="99" spans="2:4" x14ac:dyDescent="0.35">
      <c r="B99" s="18">
        <v>38687</v>
      </c>
      <c r="C99">
        <v>9397.93</v>
      </c>
      <c r="D99" s="11">
        <f t="shared" si="4"/>
        <v>6.9306311093310757E-2</v>
      </c>
    </row>
    <row r="100" spans="2:4" x14ac:dyDescent="0.35">
      <c r="B100" s="18">
        <v>38718</v>
      </c>
      <c r="C100">
        <v>9919.89</v>
      </c>
      <c r="D100" s="11">
        <f t="shared" si="4"/>
        <v>5.5539890167302763E-2</v>
      </c>
    </row>
    <row r="101" spans="2:4" x14ac:dyDescent="0.35">
      <c r="B101" s="18">
        <v>38749</v>
      </c>
      <c r="C101">
        <v>10370.24</v>
      </c>
      <c r="D101" s="11">
        <f t="shared" si="4"/>
        <v>4.5398688896751915E-2</v>
      </c>
    </row>
    <row r="102" spans="2:4" x14ac:dyDescent="0.35">
      <c r="B102" s="18">
        <v>38777</v>
      </c>
      <c r="C102">
        <v>11279.96</v>
      </c>
      <c r="D102" s="11">
        <f t="shared" si="4"/>
        <v>8.7724102817292593E-2</v>
      </c>
    </row>
    <row r="103" spans="2:4" x14ac:dyDescent="0.35">
      <c r="B103" s="18">
        <v>38808</v>
      </c>
      <c r="C103">
        <v>12042.56</v>
      </c>
      <c r="D103" s="11">
        <f t="shared" si="4"/>
        <v>6.7606622718520359E-2</v>
      </c>
    </row>
    <row r="104" spans="2:4" x14ac:dyDescent="0.35">
      <c r="B104" s="18">
        <v>38838</v>
      </c>
      <c r="C104">
        <v>10398.61</v>
      </c>
      <c r="D104" s="11">
        <f t="shared" si="4"/>
        <v>-0.13651167193686387</v>
      </c>
    </row>
    <row r="105" spans="2:4" x14ac:dyDescent="0.35">
      <c r="B105" s="18">
        <v>38869</v>
      </c>
      <c r="C105">
        <v>10609.25</v>
      </c>
      <c r="D105" s="11">
        <f t="shared" si="4"/>
        <v>2.025655352013378E-2</v>
      </c>
    </row>
    <row r="106" spans="2:4" x14ac:dyDescent="0.35">
      <c r="B106" s="18">
        <v>38899</v>
      </c>
      <c r="C106">
        <v>10743.88</v>
      </c>
      <c r="D106" s="11">
        <f t="shared" si="4"/>
        <v>1.2689869689186173E-2</v>
      </c>
    </row>
    <row r="107" spans="2:4" x14ac:dyDescent="0.35">
      <c r="B107" s="18">
        <v>38930</v>
      </c>
      <c r="C107">
        <v>11699.05</v>
      </c>
      <c r="D107" s="11">
        <f t="shared" si="4"/>
        <v>8.8903636302713807E-2</v>
      </c>
    </row>
    <row r="108" spans="2:4" x14ac:dyDescent="0.35">
      <c r="B108" s="18">
        <v>38961</v>
      </c>
      <c r="C108">
        <v>12454.42</v>
      </c>
      <c r="D108" s="11">
        <f t="shared" si="4"/>
        <v>6.4566781063419842E-2</v>
      </c>
    </row>
    <row r="109" spans="2:4" x14ac:dyDescent="0.35">
      <c r="B109" s="18">
        <v>38991</v>
      </c>
      <c r="C109">
        <v>12961.9</v>
      </c>
      <c r="D109" s="11">
        <f t="shared" si="4"/>
        <v>4.0746979787095627E-2</v>
      </c>
    </row>
    <row r="110" spans="2:4" x14ac:dyDescent="0.35">
      <c r="B110" s="18">
        <v>39022</v>
      </c>
      <c r="C110">
        <v>13696.31</v>
      </c>
      <c r="D110" s="11">
        <f t="shared" si="4"/>
        <v>5.6659131763090231E-2</v>
      </c>
    </row>
    <row r="111" spans="2:4" x14ac:dyDescent="0.35">
      <c r="B111" s="18">
        <v>39052</v>
      </c>
      <c r="C111">
        <v>13786.91</v>
      </c>
      <c r="D111" s="11">
        <f t="shared" si="4"/>
        <v>6.61492036906286E-3</v>
      </c>
    </row>
    <row r="112" spans="2:4" x14ac:dyDescent="0.35">
      <c r="B112" s="18">
        <v>39083</v>
      </c>
      <c r="C112">
        <v>14090.92</v>
      </c>
      <c r="D112" s="11">
        <f t="shared" si="4"/>
        <v>2.2050626282466457E-2</v>
      </c>
    </row>
    <row r="113" spans="2:4" x14ac:dyDescent="0.35">
      <c r="B113" s="18">
        <v>39114</v>
      </c>
      <c r="C113">
        <v>12938.09</v>
      </c>
      <c r="D113" s="11">
        <f t="shared" si="4"/>
        <v>-8.181367859586175E-2</v>
      </c>
    </row>
    <row r="114" spans="2:4" x14ac:dyDescent="0.35">
      <c r="B114" s="18">
        <v>39142</v>
      </c>
      <c r="C114">
        <v>13072.1</v>
      </c>
      <c r="D114" s="11">
        <f t="shared" si="4"/>
        <v>1.0357788514378852E-2</v>
      </c>
    </row>
    <row r="115" spans="2:4" x14ac:dyDescent="0.35">
      <c r="B115" s="18">
        <v>39173</v>
      </c>
      <c r="C115">
        <v>13872.37</v>
      </c>
      <c r="D115" s="11">
        <f t="shared" si="4"/>
        <v>6.1219696911743338E-2</v>
      </c>
    </row>
    <row r="116" spans="2:4" x14ac:dyDescent="0.35">
      <c r="B116" s="18">
        <v>39203</v>
      </c>
      <c r="C116">
        <v>14544.46</v>
      </c>
      <c r="D116" s="11">
        <f t="shared" si="4"/>
        <v>4.8448102234873947E-2</v>
      </c>
    </row>
    <row r="117" spans="2:4" x14ac:dyDescent="0.35">
      <c r="B117" s="18">
        <v>39234</v>
      </c>
      <c r="C117">
        <v>14650.51</v>
      </c>
      <c r="D117" s="11">
        <f t="shared" si="4"/>
        <v>7.2914360519400478E-3</v>
      </c>
    </row>
    <row r="118" spans="2:4" x14ac:dyDescent="0.35">
      <c r="B118" s="18">
        <v>39264</v>
      </c>
      <c r="C118">
        <v>15550.99</v>
      </c>
      <c r="D118" s="11">
        <f t="shared" si="4"/>
        <v>6.1464071899203443E-2</v>
      </c>
    </row>
    <row r="119" spans="2:4" x14ac:dyDescent="0.35">
      <c r="B119" s="18">
        <v>39295</v>
      </c>
      <c r="C119">
        <v>15318.6</v>
      </c>
      <c r="D119" s="11">
        <f t="shared" si="4"/>
        <v>-1.4943743131466181E-2</v>
      </c>
    </row>
    <row r="120" spans="2:4" x14ac:dyDescent="0.35">
      <c r="B120" s="18">
        <v>39326</v>
      </c>
      <c r="C120">
        <v>17291.099999999999</v>
      </c>
      <c r="D120" s="11">
        <f t="shared" si="4"/>
        <v>0.12876503074693502</v>
      </c>
    </row>
    <row r="121" spans="2:4" x14ac:dyDescent="0.35">
      <c r="B121" s="18">
        <v>39356</v>
      </c>
      <c r="C121">
        <v>19837.990000000002</v>
      </c>
      <c r="D121" s="11">
        <f t="shared" si="4"/>
        <v>0.14729485110837381</v>
      </c>
    </row>
    <row r="122" spans="2:4" x14ac:dyDescent="0.35">
      <c r="B122" s="18">
        <v>39387</v>
      </c>
      <c r="C122">
        <v>19363.189999999999</v>
      </c>
      <c r="D122" s="11">
        <f t="shared" si="4"/>
        <v>-2.3933876365498818E-2</v>
      </c>
    </row>
    <row r="123" spans="2:4" x14ac:dyDescent="0.35">
      <c r="B123" s="18">
        <v>39417</v>
      </c>
      <c r="C123">
        <v>20286.990000000002</v>
      </c>
      <c r="D123" s="11">
        <f t="shared" si="4"/>
        <v>4.7709080993369568E-2</v>
      </c>
    </row>
    <row r="124" spans="2:4" x14ac:dyDescent="0.35">
      <c r="B124" s="18">
        <v>39448</v>
      </c>
      <c r="C124">
        <v>17648.71</v>
      </c>
      <c r="D124" s="11">
        <f t="shared" si="4"/>
        <v>-0.13004787797499784</v>
      </c>
    </row>
    <row r="125" spans="2:4" x14ac:dyDescent="0.35">
      <c r="B125" s="18">
        <v>39479</v>
      </c>
      <c r="C125">
        <v>17578.72</v>
      </c>
      <c r="D125" s="11">
        <f t="shared" si="4"/>
        <v>-3.9657289399620543E-3</v>
      </c>
    </row>
    <row r="126" spans="2:4" x14ac:dyDescent="0.35">
      <c r="B126" s="18">
        <v>39508</v>
      </c>
      <c r="C126">
        <v>15644.44</v>
      </c>
      <c r="D126" s="11">
        <f t="shared" si="4"/>
        <v>-0.11003531542683431</v>
      </c>
    </row>
    <row r="127" spans="2:4" x14ac:dyDescent="0.35">
      <c r="B127" s="18">
        <v>39539</v>
      </c>
      <c r="C127">
        <v>17287.310000000001</v>
      </c>
      <c r="D127" s="11">
        <f t="shared" si="4"/>
        <v>0.10501302699233728</v>
      </c>
    </row>
    <row r="128" spans="2:4" x14ac:dyDescent="0.35">
      <c r="B128" s="18">
        <v>39569</v>
      </c>
      <c r="C128">
        <v>16415.57</v>
      </c>
      <c r="D128" s="11">
        <f t="shared" si="4"/>
        <v>-5.0426584587191514E-2</v>
      </c>
    </row>
    <row r="129" spans="2:4" x14ac:dyDescent="0.35">
      <c r="B129" s="18">
        <v>39600</v>
      </c>
      <c r="C129">
        <v>13461.6</v>
      </c>
      <c r="D129" s="11">
        <f t="shared" si="4"/>
        <v>-0.17994927986052267</v>
      </c>
    </row>
    <row r="130" spans="2:4" x14ac:dyDescent="0.35">
      <c r="B130" s="18">
        <v>39630</v>
      </c>
      <c r="C130">
        <v>14355.75</v>
      </c>
      <c r="D130" s="11">
        <f t="shared" si="4"/>
        <v>6.6422267783918576E-2</v>
      </c>
    </row>
    <row r="131" spans="2:4" x14ac:dyDescent="0.35">
      <c r="B131" s="18">
        <v>39661</v>
      </c>
      <c r="C131">
        <v>14564.53</v>
      </c>
      <c r="D131" s="11">
        <f t="shared" si="4"/>
        <v>1.4543301464569947E-2</v>
      </c>
    </row>
    <row r="132" spans="2:4" x14ac:dyDescent="0.35">
      <c r="B132" s="18">
        <v>39692</v>
      </c>
      <c r="C132">
        <v>12860.43</v>
      </c>
      <c r="D132" s="11">
        <f t="shared" si="4"/>
        <v>-0.11700343231123833</v>
      </c>
    </row>
    <row r="133" spans="2:4" x14ac:dyDescent="0.35">
      <c r="B133" s="18">
        <v>39722</v>
      </c>
      <c r="C133">
        <v>9788.06</v>
      </c>
      <c r="D133" s="11">
        <f t="shared" si="4"/>
        <v>-0.23890103208057589</v>
      </c>
    </row>
    <row r="134" spans="2:4" x14ac:dyDescent="0.35">
      <c r="B134" s="18">
        <v>39753</v>
      </c>
      <c r="C134">
        <v>9092.7199999999993</v>
      </c>
      <c r="D134" s="11">
        <f t="shared" ref="D134:D197" si="5">C134/C133-1</f>
        <v>-7.1039613570002658E-2</v>
      </c>
    </row>
    <row r="135" spans="2:4" x14ac:dyDescent="0.35">
      <c r="B135" s="18">
        <v>39783</v>
      </c>
      <c r="C135">
        <v>9647.31</v>
      </c>
      <c r="D135" s="11">
        <f t="shared" si="5"/>
        <v>6.0992750244151406E-2</v>
      </c>
    </row>
    <row r="136" spans="2:4" x14ac:dyDescent="0.35">
      <c r="B136" s="18">
        <v>39814</v>
      </c>
      <c r="C136">
        <v>9424.24</v>
      </c>
      <c r="D136" s="11">
        <f t="shared" si="5"/>
        <v>-2.312250772495128E-2</v>
      </c>
    </row>
    <row r="137" spans="2:4" x14ac:dyDescent="0.35">
      <c r="B137" s="18">
        <v>39845</v>
      </c>
      <c r="C137">
        <v>8891.61</v>
      </c>
      <c r="D137" s="11">
        <f t="shared" si="5"/>
        <v>-5.6517024184443487E-2</v>
      </c>
    </row>
    <row r="138" spans="2:4" x14ac:dyDescent="0.35">
      <c r="B138" s="18">
        <v>39873</v>
      </c>
      <c r="C138">
        <v>9708.5</v>
      </c>
      <c r="D138" s="11">
        <f t="shared" si="5"/>
        <v>9.1872000683790533E-2</v>
      </c>
    </row>
    <row r="139" spans="2:4" x14ac:dyDescent="0.35">
      <c r="B139" s="18">
        <v>39904</v>
      </c>
      <c r="C139">
        <v>11403.25</v>
      </c>
      <c r="D139" s="11">
        <f t="shared" si="5"/>
        <v>0.17456352680640674</v>
      </c>
    </row>
    <row r="140" spans="2:4" x14ac:dyDescent="0.35">
      <c r="B140" s="18">
        <v>39934</v>
      </c>
      <c r="C140">
        <v>14625.25</v>
      </c>
      <c r="D140" s="11">
        <f t="shared" si="5"/>
        <v>0.28255102711946156</v>
      </c>
    </row>
    <row r="141" spans="2:4" x14ac:dyDescent="0.35">
      <c r="B141" s="18">
        <v>39965</v>
      </c>
      <c r="C141">
        <v>14493.84</v>
      </c>
      <c r="D141" s="11">
        <f t="shared" si="5"/>
        <v>-8.9851455530675084E-3</v>
      </c>
    </row>
    <row r="142" spans="2:4" x14ac:dyDescent="0.35">
      <c r="B142" s="18">
        <v>39995</v>
      </c>
      <c r="C142">
        <v>15670.31</v>
      </c>
      <c r="D142" s="11">
        <f t="shared" si="5"/>
        <v>8.1170345470903404E-2</v>
      </c>
    </row>
    <row r="143" spans="2:4" x14ac:dyDescent="0.35">
      <c r="B143" s="18">
        <v>40026</v>
      </c>
      <c r="C143">
        <v>15666.64</v>
      </c>
      <c r="D143" s="11">
        <f t="shared" si="5"/>
        <v>-2.3420085499270549E-4</v>
      </c>
    </row>
    <row r="144" spans="2:4" x14ac:dyDescent="0.35">
      <c r="B144" s="18">
        <v>40057</v>
      </c>
      <c r="C144">
        <v>17126.84</v>
      </c>
      <c r="D144" s="11">
        <f t="shared" si="5"/>
        <v>9.3204413964959931E-2</v>
      </c>
    </row>
    <row r="145" spans="2:4" x14ac:dyDescent="0.35">
      <c r="B145" s="18">
        <v>40087</v>
      </c>
      <c r="C145">
        <v>15896.28</v>
      </c>
      <c r="D145" s="11">
        <f t="shared" si="5"/>
        <v>-7.1849798328238013E-2</v>
      </c>
    </row>
    <row r="146" spans="2:4" x14ac:dyDescent="0.35">
      <c r="B146" s="18">
        <v>40118</v>
      </c>
      <c r="C146">
        <v>16926.22</v>
      </c>
      <c r="D146" s="11">
        <f t="shared" si="5"/>
        <v>6.479125933866281E-2</v>
      </c>
    </row>
    <row r="147" spans="2:4" x14ac:dyDescent="0.35">
      <c r="B147" s="18">
        <v>40148</v>
      </c>
      <c r="C147">
        <v>17464.810000000001</v>
      </c>
      <c r="D147" s="11">
        <f t="shared" si="5"/>
        <v>3.1819862910915653E-2</v>
      </c>
    </row>
    <row r="148" spans="2:4" x14ac:dyDescent="0.35">
      <c r="B148" s="18">
        <v>40179</v>
      </c>
      <c r="C148">
        <v>16357.96</v>
      </c>
      <c r="D148" s="11">
        <f t="shared" si="5"/>
        <v>-6.3376011534050591E-2</v>
      </c>
    </row>
    <row r="149" spans="2:4" x14ac:dyDescent="0.35">
      <c r="B149" s="18">
        <v>40210</v>
      </c>
      <c r="C149">
        <v>16429.55</v>
      </c>
      <c r="D149" s="11">
        <f t="shared" si="5"/>
        <v>4.3764625906899113E-3</v>
      </c>
    </row>
    <row r="150" spans="2:4" x14ac:dyDescent="0.35">
      <c r="B150" s="18">
        <v>40238</v>
      </c>
      <c r="C150">
        <v>17527.77</v>
      </c>
      <c r="D150" s="11">
        <f t="shared" si="5"/>
        <v>6.6844192324196472E-2</v>
      </c>
    </row>
    <row r="151" spans="2:4" x14ac:dyDescent="0.35">
      <c r="B151" s="18">
        <v>40269</v>
      </c>
      <c r="C151">
        <v>17558.71</v>
      </c>
      <c r="D151" s="11">
        <f t="shared" si="5"/>
        <v>1.7651988815461372E-3</v>
      </c>
    </row>
    <row r="152" spans="2:4" x14ac:dyDescent="0.35">
      <c r="B152" s="18">
        <v>40299</v>
      </c>
      <c r="C152">
        <v>16944.63</v>
      </c>
      <c r="D152" s="11">
        <f t="shared" si="5"/>
        <v>-3.4972956441560843E-2</v>
      </c>
    </row>
    <row r="153" spans="2:4" x14ac:dyDescent="0.35">
      <c r="B153" s="18">
        <v>40330</v>
      </c>
      <c r="C153">
        <v>17700.900000000001</v>
      </c>
      <c r="D153" s="11">
        <f t="shared" si="5"/>
        <v>4.4631839113630667E-2</v>
      </c>
    </row>
    <row r="154" spans="2:4" x14ac:dyDescent="0.35">
      <c r="B154" s="18">
        <v>40360</v>
      </c>
      <c r="C154">
        <v>17868.29</v>
      </c>
      <c r="D154" s="11">
        <f t="shared" si="5"/>
        <v>9.4565813037754687E-3</v>
      </c>
    </row>
    <row r="155" spans="2:4" x14ac:dyDescent="0.35">
      <c r="B155" s="18">
        <v>40391</v>
      </c>
      <c r="C155">
        <v>17971.12</v>
      </c>
      <c r="D155" s="11">
        <f t="shared" si="5"/>
        <v>5.7548875689839019E-3</v>
      </c>
    </row>
    <row r="156" spans="2:4" x14ac:dyDescent="0.35">
      <c r="B156" s="18">
        <v>40422</v>
      </c>
      <c r="C156">
        <v>20069.12</v>
      </c>
      <c r="D156" s="11">
        <f t="shared" si="5"/>
        <v>0.11674286299351411</v>
      </c>
    </row>
    <row r="157" spans="2:4" x14ac:dyDescent="0.35">
      <c r="B157" s="18">
        <v>40452</v>
      </c>
      <c r="C157">
        <v>20032.34</v>
      </c>
      <c r="D157" s="11">
        <f t="shared" si="5"/>
        <v>-1.8326663052490311E-3</v>
      </c>
    </row>
    <row r="158" spans="2:4" x14ac:dyDescent="0.35">
      <c r="B158" s="18">
        <v>40483</v>
      </c>
      <c r="C158">
        <v>19521.25</v>
      </c>
      <c r="D158" s="11">
        <f t="shared" si="5"/>
        <v>-2.5513245082701252E-2</v>
      </c>
    </row>
    <row r="159" spans="2:4" x14ac:dyDescent="0.35">
      <c r="B159" s="18">
        <v>40513</v>
      </c>
      <c r="C159">
        <v>20509.09</v>
      </c>
      <c r="D159" s="11">
        <f t="shared" si="5"/>
        <v>5.0603316898251816E-2</v>
      </c>
    </row>
    <row r="160" spans="2:4" x14ac:dyDescent="0.35">
      <c r="B160" s="18">
        <v>40544</v>
      </c>
      <c r="C160">
        <v>18327.759999999998</v>
      </c>
      <c r="D160" s="11">
        <f t="shared" si="5"/>
        <v>-0.10635918024641766</v>
      </c>
    </row>
    <row r="161" spans="2:4" x14ac:dyDescent="0.35">
      <c r="B161" s="18">
        <v>40575</v>
      </c>
      <c r="C161">
        <v>17823.400000000001</v>
      </c>
      <c r="D161" s="11">
        <f t="shared" si="5"/>
        <v>-2.7518911203551211E-2</v>
      </c>
    </row>
    <row r="162" spans="2:4" x14ac:dyDescent="0.35">
      <c r="B162" s="18">
        <v>40603</v>
      </c>
      <c r="C162">
        <v>19445.22</v>
      </c>
      <c r="D162" s="11">
        <f t="shared" si="5"/>
        <v>9.0993862001638171E-2</v>
      </c>
    </row>
    <row r="163" spans="2:4" x14ac:dyDescent="0.35">
      <c r="B163" s="18">
        <v>40634</v>
      </c>
      <c r="C163">
        <v>19135.96</v>
      </c>
      <c r="D163" s="11">
        <f t="shared" si="5"/>
        <v>-1.5904165650992952E-2</v>
      </c>
    </row>
    <row r="164" spans="2:4" x14ac:dyDescent="0.35">
      <c r="B164" s="18">
        <v>40664</v>
      </c>
      <c r="C164">
        <v>18503.28</v>
      </c>
      <c r="D164" s="11">
        <f t="shared" si="5"/>
        <v>-3.306236008018415E-2</v>
      </c>
    </row>
    <row r="165" spans="2:4" x14ac:dyDescent="0.35">
      <c r="B165" s="18">
        <v>40695</v>
      </c>
      <c r="C165">
        <v>18845.87</v>
      </c>
      <c r="D165" s="11">
        <f t="shared" si="5"/>
        <v>1.8515095701951312E-2</v>
      </c>
    </row>
    <row r="166" spans="2:4" x14ac:dyDescent="0.35">
      <c r="B166" s="18">
        <v>40725</v>
      </c>
      <c r="C166">
        <v>18197.2</v>
      </c>
      <c r="D166" s="11">
        <f t="shared" si="5"/>
        <v>-3.4419742893270433E-2</v>
      </c>
    </row>
    <row r="167" spans="2:4" x14ac:dyDescent="0.35">
      <c r="B167" s="18">
        <v>40756</v>
      </c>
      <c r="C167">
        <v>16676.75</v>
      </c>
      <c r="D167" s="11">
        <f t="shared" si="5"/>
        <v>-8.3554063262479938E-2</v>
      </c>
    </row>
    <row r="168" spans="2:4" x14ac:dyDescent="0.35">
      <c r="B168" s="18">
        <v>40787</v>
      </c>
      <c r="C168">
        <v>16453.759999999998</v>
      </c>
      <c r="D168" s="11">
        <f t="shared" si="5"/>
        <v>-1.3371310357233934E-2</v>
      </c>
    </row>
    <row r="169" spans="2:4" x14ac:dyDescent="0.35">
      <c r="B169" s="18">
        <v>40817</v>
      </c>
      <c r="C169">
        <v>17705.009999999998</v>
      </c>
      <c r="D169" s="11">
        <f t="shared" si="5"/>
        <v>7.604644774203595E-2</v>
      </c>
    </row>
    <row r="170" spans="2:4" x14ac:dyDescent="0.35">
      <c r="B170" s="18">
        <v>40848</v>
      </c>
      <c r="C170">
        <v>16123.46</v>
      </c>
      <c r="D170" s="11">
        <f t="shared" si="5"/>
        <v>-8.9327823028622966E-2</v>
      </c>
    </row>
    <row r="171" spans="2:4" x14ac:dyDescent="0.35">
      <c r="B171" s="18">
        <v>40878</v>
      </c>
      <c r="C171">
        <v>15454.92</v>
      </c>
      <c r="D171" s="11">
        <f t="shared" si="5"/>
        <v>-4.1463804915322089E-2</v>
      </c>
    </row>
    <row r="172" spans="2:4" x14ac:dyDescent="0.35">
      <c r="B172" s="18">
        <v>40909</v>
      </c>
      <c r="C172">
        <v>17193.55</v>
      </c>
      <c r="D172" s="11">
        <f t="shared" si="5"/>
        <v>0.11249686184076002</v>
      </c>
    </row>
    <row r="173" spans="2:4" x14ac:dyDescent="0.35">
      <c r="B173" s="18">
        <v>40940</v>
      </c>
      <c r="C173">
        <v>17752.68</v>
      </c>
      <c r="D173" s="11">
        <f t="shared" si="5"/>
        <v>3.2519753046927447E-2</v>
      </c>
    </row>
    <row r="174" spans="2:4" x14ac:dyDescent="0.35">
      <c r="B174" s="18">
        <v>40969</v>
      </c>
      <c r="C174">
        <v>17404.2</v>
      </c>
      <c r="D174" s="11">
        <f t="shared" si="5"/>
        <v>-1.9629712246263642E-2</v>
      </c>
    </row>
    <row r="175" spans="2:4" x14ac:dyDescent="0.35">
      <c r="B175" s="18">
        <v>41000</v>
      </c>
      <c r="C175">
        <v>17318.810000000001</v>
      </c>
      <c r="D175" s="11">
        <f t="shared" si="5"/>
        <v>-4.9062869881981719E-3</v>
      </c>
    </row>
    <row r="176" spans="2:4" x14ac:dyDescent="0.35">
      <c r="B176" s="18">
        <v>41030</v>
      </c>
      <c r="C176">
        <v>16218.53</v>
      </c>
      <c r="D176" s="11">
        <f t="shared" si="5"/>
        <v>-6.353092389142212E-2</v>
      </c>
    </row>
    <row r="177" spans="2:4" x14ac:dyDescent="0.35">
      <c r="B177" s="18">
        <v>41061</v>
      </c>
      <c r="C177">
        <v>17429.98</v>
      </c>
      <c r="D177" s="11">
        <f t="shared" si="5"/>
        <v>7.4695425541032368E-2</v>
      </c>
    </row>
    <row r="178" spans="2:4" x14ac:dyDescent="0.35">
      <c r="B178" s="18">
        <v>41091</v>
      </c>
      <c r="C178">
        <v>17236.18</v>
      </c>
      <c r="D178" s="11">
        <f t="shared" si="5"/>
        <v>-1.1118773515517488E-2</v>
      </c>
    </row>
    <row r="179" spans="2:4" x14ac:dyDescent="0.35">
      <c r="B179" s="18">
        <v>41122</v>
      </c>
      <c r="C179">
        <v>17429.560000000001</v>
      </c>
      <c r="D179" s="11">
        <f t="shared" si="5"/>
        <v>1.1219423329299261E-2</v>
      </c>
    </row>
    <row r="180" spans="2:4" x14ac:dyDescent="0.35">
      <c r="B180" s="18">
        <v>41153</v>
      </c>
      <c r="C180">
        <v>18762.740000000002</v>
      </c>
      <c r="D180" s="11">
        <f t="shared" si="5"/>
        <v>7.6489595836039426E-2</v>
      </c>
    </row>
    <row r="181" spans="2:4" x14ac:dyDescent="0.35">
      <c r="B181" s="18">
        <v>41183</v>
      </c>
      <c r="C181">
        <v>18505.38</v>
      </c>
      <c r="D181" s="11">
        <f t="shared" si="5"/>
        <v>-1.3716546730381585E-2</v>
      </c>
    </row>
    <row r="182" spans="2:4" x14ac:dyDescent="0.35">
      <c r="B182" s="18">
        <v>41214</v>
      </c>
      <c r="C182">
        <v>19339.900000000001</v>
      </c>
      <c r="D182" s="11">
        <f t="shared" si="5"/>
        <v>4.5096074763123051E-2</v>
      </c>
    </row>
    <row r="183" spans="2:4" x14ac:dyDescent="0.35">
      <c r="B183" s="18">
        <v>41244</v>
      </c>
      <c r="C183">
        <v>19426.71</v>
      </c>
      <c r="D183" s="11">
        <f t="shared" si="5"/>
        <v>4.4886478213432834E-3</v>
      </c>
    </row>
    <row r="184" spans="2:4" x14ac:dyDescent="0.35">
      <c r="B184" s="18">
        <v>41275</v>
      </c>
      <c r="C184">
        <v>19894.98</v>
      </c>
      <c r="D184" s="11">
        <f t="shared" si="5"/>
        <v>2.4104441771149121E-2</v>
      </c>
    </row>
    <row r="185" spans="2:4" x14ac:dyDescent="0.35">
      <c r="B185" s="18">
        <v>41306</v>
      </c>
      <c r="C185">
        <v>18861.54</v>
      </c>
      <c r="D185" s="11">
        <f t="shared" si="5"/>
        <v>-5.1944761944972995E-2</v>
      </c>
    </row>
    <row r="186" spans="2:4" x14ac:dyDescent="0.35">
      <c r="B186" s="18">
        <v>41334</v>
      </c>
      <c r="C186">
        <v>18835.77</v>
      </c>
      <c r="D186" s="11">
        <f t="shared" si="5"/>
        <v>-1.3662723192273685E-3</v>
      </c>
    </row>
    <row r="187" spans="2:4" x14ac:dyDescent="0.35">
      <c r="B187" s="18">
        <v>41365</v>
      </c>
      <c r="C187">
        <v>19504.18</v>
      </c>
      <c r="D187" s="11">
        <f t="shared" si="5"/>
        <v>3.5486205236101354E-2</v>
      </c>
    </row>
    <row r="188" spans="2:4" x14ac:dyDescent="0.35">
      <c r="B188" s="18">
        <v>41395</v>
      </c>
      <c r="C188">
        <v>19760.3</v>
      </c>
      <c r="D188" s="11">
        <f t="shared" si="5"/>
        <v>1.3131544110031701E-2</v>
      </c>
    </row>
    <row r="189" spans="2:4" x14ac:dyDescent="0.35">
      <c r="B189" s="18">
        <v>41426</v>
      </c>
      <c r="C189">
        <v>19395.810000000001</v>
      </c>
      <c r="D189" s="11">
        <f t="shared" si="5"/>
        <v>-1.8445570158347691E-2</v>
      </c>
    </row>
    <row r="190" spans="2:4" x14ac:dyDescent="0.35">
      <c r="B190" s="18">
        <v>41456</v>
      </c>
      <c r="C190">
        <v>19345.7</v>
      </c>
      <c r="D190" s="11">
        <f t="shared" si="5"/>
        <v>-2.5835476837523519E-3</v>
      </c>
    </row>
    <row r="191" spans="2:4" x14ac:dyDescent="0.35">
      <c r="B191" s="18">
        <v>41487</v>
      </c>
      <c r="C191">
        <v>18619.72</v>
      </c>
      <c r="D191" s="11">
        <f t="shared" si="5"/>
        <v>-3.7526685516678149E-2</v>
      </c>
    </row>
    <row r="192" spans="2:4" x14ac:dyDescent="0.35">
      <c r="B192" s="18">
        <v>41518</v>
      </c>
      <c r="C192">
        <v>19379.77</v>
      </c>
      <c r="D192" s="11">
        <f t="shared" si="5"/>
        <v>4.081962564420949E-2</v>
      </c>
    </row>
    <row r="193" spans="2:4" x14ac:dyDescent="0.35">
      <c r="B193" s="18">
        <v>41548</v>
      </c>
      <c r="C193">
        <v>21164.52</v>
      </c>
      <c r="D193" s="11">
        <f t="shared" si="5"/>
        <v>9.2093456217488656E-2</v>
      </c>
    </row>
    <row r="194" spans="2:4" x14ac:dyDescent="0.35">
      <c r="B194" s="18">
        <v>41579</v>
      </c>
      <c r="C194">
        <v>20791.93</v>
      </c>
      <c r="D194" s="11">
        <f t="shared" si="5"/>
        <v>-1.7604462562817447E-2</v>
      </c>
    </row>
    <row r="195" spans="2:4" x14ac:dyDescent="0.35">
      <c r="B195" s="18">
        <v>41609</v>
      </c>
      <c r="C195">
        <v>21170.68</v>
      </c>
      <c r="D195" s="11">
        <f t="shared" si="5"/>
        <v>1.8216202151507765E-2</v>
      </c>
    </row>
    <row r="196" spans="2:4" x14ac:dyDescent="0.35">
      <c r="B196" s="18">
        <v>41640</v>
      </c>
      <c r="C196">
        <v>20513.849999999999</v>
      </c>
      <c r="D196" s="11">
        <f t="shared" si="5"/>
        <v>-3.1025455960791093E-2</v>
      </c>
    </row>
    <row r="197" spans="2:4" x14ac:dyDescent="0.35">
      <c r="B197" s="18">
        <v>41671</v>
      </c>
      <c r="C197">
        <v>21120.12</v>
      </c>
      <c r="D197" s="11">
        <f t="shared" si="5"/>
        <v>2.9554179249628998E-2</v>
      </c>
    </row>
    <row r="198" spans="2:4" x14ac:dyDescent="0.35">
      <c r="B198" s="18">
        <v>41699</v>
      </c>
      <c r="C198">
        <v>22386.27</v>
      </c>
      <c r="D198" s="11">
        <f t="shared" ref="D198:D261" si="6">C198/C197-1</f>
        <v>5.9949943466230282E-2</v>
      </c>
    </row>
    <row r="199" spans="2:4" x14ac:dyDescent="0.35">
      <c r="B199" s="18">
        <v>41730</v>
      </c>
      <c r="C199">
        <v>22417.8</v>
      </c>
      <c r="D199" s="11">
        <f t="shared" si="6"/>
        <v>1.4084525917001933E-3</v>
      </c>
    </row>
    <row r="200" spans="2:4" x14ac:dyDescent="0.35">
      <c r="B200" s="18">
        <v>41760</v>
      </c>
      <c r="C200">
        <v>24217.34</v>
      </c>
      <c r="D200" s="11">
        <f t="shared" si="6"/>
        <v>8.0272818920679168E-2</v>
      </c>
    </row>
    <row r="201" spans="2:4" x14ac:dyDescent="0.35">
      <c r="B201" s="18">
        <v>41791</v>
      </c>
      <c r="C201">
        <v>25413.78</v>
      </c>
      <c r="D201" s="11">
        <f t="shared" si="6"/>
        <v>4.9404269833102976E-2</v>
      </c>
    </row>
    <row r="202" spans="2:4" x14ac:dyDescent="0.35">
      <c r="B202" s="18">
        <v>41821</v>
      </c>
      <c r="C202">
        <v>25894.97</v>
      </c>
      <c r="D202" s="11">
        <f t="shared" si="6"/>
        <v>1.8934216004073523E-2</v>
      </c>
    </row>
    <row r="203" spans="2:4" x14ac:dyDescent="0.35">
      <c r="B203" s="18">
        <v>41852</v>
      </c>
      <c r="C203">
        <v>26638.11</v>
      </c>
      <c r="D203" s="11">
        <f t="shared" si="6"/>
        <v>2.8698237534162008E-2</v>
      </c>
    </row>
    <row r="204" spans="2:4" x14ac:dyDescent="0.35">
      <c r="B204" s="18">
        <v>41883</v>
      </c>
      <c r="C204">
        <v>26630.51</v>
      </c>
      <c r="D204" s="11">
        <f t="shared" si="6"/>
        <v>-2.8530552655581243E-4</v>
      </c>
    </row>
    <row r="205" spans="2:4" x14ac:dyDescent="0.35">
      <c r="B205" s="18">
        <v>41913</v>
      </c>
      <c r="C205">
        <v>27865.83</v>
      </c>
      <c r="D205" s="11">
        <f t="shared" si="6"/>
        <v>4.6387395509887019E-2</v>
      </c>
    </row>
    <row r="206" spans="2:4" x14ac:dyDescent="0.35">
      <c r="B206" s="18">
        <v>41944</v>
      </c>
      <c r="C206">
        <v>28693.99</v>
      </c>
      <c r="D206" s="11">
        <f t="shared" si="6"/>
        <v>2.9719552584652975E-2</v>
      </c>
    </row>
    <row r="207" spans="2:4" x14ac:dyDescent="0.35">
      <c r="B207" s="18">
        <v>41974</v>
      </c>
      <c r="C207">
        <v>27499.42</v>
      </c>
      <c r="D207" s="11">
        <f t="shared" si="6"/>
        <v>-4.163136601079187E-2</v>
      </c>
    </row>
    <row r="208" spans="2:4" x14ac:dyDescent="0.35">
      <c r="B208" s="18">
        <v>42005</v>
      </c>
      <c r="C208">
        <v>29182.95</v>
      </c>
      <c r="D208" s="11">
        <f t="shared" si="6"/>
        <v>6.1220563924621052E-2</v>
      </c>
    </row>
    <row r="209" spans="2:4" x14ac:dyDescent="0.35">
      <c r="B209" s="18">
        <v>42036</v>
      </c>
      <c r="C209">
        <v>29361.5</v>
      </c>
      <c r="D209" s="11">
        <f t="shared" si="6"/>
        <v>6.1182985270509249E-3</v>
      </c>
    </row>
    <row r="210" spans="2:4" x14ac:dyDescent="0.35">
      <c r="B210" s="18">
        <v>42064</v>
      </c>
      <c r="C210">
        <v>27957.49</v>
      </c>
      <c r="D210" s="11">
        <f t="shared" si="6"/>
        <v>-4.7818061066362327E-2</v>
      </c>
    </row>
    <row r="211" spans="2:4" x14ac:dyDescent="0.35">
      <c r="B211" s="18">
        <v>42095</v>
      </c>
      <c r="C211">
        <v>27011.31</v>
      </c>
      <c r="D211" s="11">
        <f t="shared" si="6"/>
        <v>-3.3843524579638573E-2</v>
      </c>
    </row>
    <row r="212" spans="2:4" x14ac:dyDescent="0.35">
      <c r="B212" s="18">
        <v>42125</v>
      </c>
      <c r="C212">
        <v>27828.44</v>
      </c>
      <c r="D212" s="11">
        <f t="shared" si="6"/>
        <v>3.0251402097861924E-2</v>
      </c>
    </row>
    <row r="213" spans="2:4" x14ac:dyDescent="0.35">
      <c r="B213" s="18">
        <v>42156</v>
      </c>
      <c r="C213">
        <v>27780.83</v>
      </c>
      <c r="D213" s="11">
        <f t="shared" si="6"/>
        <v>-1.7108397021176058E-3</v>
      </c>
    </row>
    <row r="214" spans="2:4" x14ac:dyDescent="0.35">
      <c r="B214" s="18">
        <v>42186</v>
      </c>
      <c r="C214">
        <v>28114.560000000001</v>
      </c>
      <c r="D214" s="11">
        <f t="shared" si="6"/>
        <v>1.2012960015953533E-2</v>
      </c>
    </row>
    <row r="215" spans="2:4" x14ac:dyDescent="0.35">
      <c r="B215" s="18">
        <v>42217</v>
      </c>
      <c r="C215">
        <v>26283.09</v>
      </c>
      <c r="D215" s="11">
        <f t="shared" si="6"/>
        <v>-6.5143114457419937E-2</v>
      </c>
    </row>
    <row r="216" spans="2:4" x14ac:dyDescent="0.35">
      <c r="B216" s="18">
        <v>42248</v>
      </c>
      <c r="C216">
        <v>26154.83</v>
      </c>
      <c r="D216" s="11">
        <f t="shared" si="6"/>
        <v>-4.8799437204680718E-3</v>
      </c>
    </row>
    <row r="217" spans="2:4" x14ac:dyDescent="0.35">
      <c r="B217" s="18">
        <v>42278</v>
      </c>
      <c r="C217">
        <v>26656.83</v>
      </c>
      <c r="D217" s="11">
        <f t="shared" si="6"/>
        <v>1.9193395636675881E-2</v>
      </c>
    </row>
    <row r="218" spans="2:4" x14ac:dyDescent="0.35">
      <c r="B218" s="18">
        <v>42309</v>
      </c>
      <c r="C218">
        <v>26145.67</v>
      </c>
      <c r="D218" s="11">
        <f t="shared" si="6"/>
        <v>-1.9175573389634271E-2</v>
      </c>
    </row>
    <row r="219" spans="2:4" x14ac:dyDescent="0.35">
      <c r="B219" s="18">
        <v>42339</v>
      </c>
      <c r="C219">
        <v>26117.54</v>
      </c>
      <c r="D219" s="11">
        <f t="shared" si="6"/>
        <v>-1.0758951673449646E-3</v>
      </c>
    </row>
    <row r="220" spans="2:4" x14ac:dyDescent="0.35">
      <c r="B220" s="18">
        <v>42370</v>
      </c>
      <c r="C220">
        <v>24870.69</v>
      </c>
      <c r="D220" s="11">
        <f t="shared" si="6"/>
        <v>-4.7739947943029937E-2</v>
      </c>
    </row>
    <row r="221" spans="2:4" x14ac:dyDescent="0.35">
      <c r="B221" s="18">
        <v>42401</v>
      </c>
      <c r="C221">
        <v>23002</v>
      </c>
      <c r="D221" s="11">
        <f t="shared" si="6"/>
        <v>-7.5136234660156176E-2</v>
      </c>
    </row>
    <row r="222" spans="2:4" x14ac:dyDescent="0.35">
      <c r="B222" s="18">
        <v>42430</v>
      </c>
      <c r="C222">
        <v>25341.86</v>
      </c>
      <c r="D222" s="11">
        <f t="shared" si="6"/>
        <v>0.1017241978958352</v>
      </c>
    </row>
    <row r="223" spans="2:4" x14ac:dyDescent="0.35">
      <c r="B223" s="18">
        <v>42461</v>
      </c>
      <c r="C223">
        <v>25606.62</v>
      </c>
      <c r="D223" s="11">
        <f t="shared" si="6"/>
        <v>1.0447536210838493E-2</v>
      </c>
    </row>
    <row r="224" spans="2:4" x14ac:dyDescent="0.35">
      <c r="B224" s="18">
        <v>42491</v>
      </c>
      <c r="C224">
        <v>26667.96</v>
      </c>
      <c r="D224" s="11">
        <f t="shared" si="6"/>
        <v>4.1447875588422001E-2</v>
      </c>
    </row>
    <row r="225" spans="2:4" x14ac:dyDescent="0.35">
      <c r="B225" s="18">
        <v>42522</v>
      </c>
      <c r="C225">
        <v>26999.72</v>
      </c>
      <c r="D225" s="11">
        <f t="shared" si="6"/>
        <v>1.2440396640762907E-2</v>
      </c>
    </row>
    <row r="226" spans="2:4" x14ac:dyDescent="0.35">
      <c r="B226" s="18">
        <v>42552</v>
      </c>
      <c r="C226">
        <v>28051.86</v>
      </c>
      <c r="D226" s="11">
        <f t="shared" si="6"/>
        <v>3.8968552266468004E-2</v>
      </c>
    </row>
    <row r="227" spans="2:4" x14ac:dyDescent="0.35">
      <c r="B227" s="18">
        <v>42583</v>
      </c>
      <c r="C227">
        <v>28452.17</v>
      </c>
      <c r="D227" s="11">
        <f t="shared" si="6"/>
        <v>1.4270354978243693E-2</v>
      </c>
    </row>
    <row r="228" spans="2:4" x14ac:dyDescent="0.35">
      <c r="B228" s="18">
        <v>42614</v>
      </c>
      <c r="C228">
        <v>27865.96</v>
      </c>
      <c r="D228" s="11">
        <f t="shared" si="6"/>
        <v>-2.0603349410607263E-2</v>
      </c>
    </row>
    <row r="229" spans="2:4" x14ac:dyDescent="0.35">
      <c r="B229" s="18">
        <v>42644</v>
      </c>
      <c r="C229">
        <v>27930.21</v>
      </c>
      <c r="D229" s="11">
        <f t="shared" si="6"/>
        <v>2.3056804789787222E-3</v>
      </c>
    </row>
    <row r="230" spans="2:4" x14ac:dyDescent="0.35">
      <c r="B230" s="18">
        <v>42675</v>
      </c>
      <c r="C230">
        <v>26652.81</v>
      </c>
      <c r="D230" s="11">
        <f t="shared" si="6"/>
        <v>-4.5735424116037704E-2</v>
      </c>
    </row>
    <row r="231" spans="2:4" x14ac:dyDescent="0.35">
      <c r="B231" s="18">
        <v>42705</v>
      </c>
      <c r="C231">
        <v>26626.46</v>
      </c>
      <c r="D231" s="11">
        <f t="shared" si="6"/>
        <v>-9.8863872139565157E-4</v>
      </c>
    </row>
    <row r="232" spans="2:4" x14ac:dyDescent="0.35">
      <c r="B232" s="18">
        <v>42736</v>
      </c>
      <c r="C232">
        <v>27655.96</v>
      </c>
      <c r="D232" s="11">
        <f t="shared" si="6"/>
        <v>3.8664546469939998E-2</v>
      </c>
    </row>
    <row r="233" spans="2:4" x14ac:dyDescent="0.35">
      <c r="B233" s="18">
        <v>42767</v>
      </c>
      <c r="C233">
        <v>28743.32</v>
      </c>
      <c r="D233" s="11">
        <f t="shared" si="6"/>
        <v>3.931738402861451E-2</v>
      </c>
    </row>
    <row r="234" spans="2:4" x14ac:dyDescent="0.35">
      <c r="B234" s="18">
        <v>42795</v>
      </c>
      <c r="C234">
        <v>29620.5</v>
      </c>
      <c r="D234" s="11">
        <f t="shared" si="6"/>
        <v>3.0517699416768851E-2</v>
      </c>
    </row>
    <row r="235" spans="2:4" x14ac:dyDescent="0.35">
      <c r="B235" s="18">
        <v>42826</v>
      </c>
      <c r="C235">
        <v>29918.400000000001</v>
      </c>
      <c r="D235" s="11">
        <f t="shared" si="6"/>
        <v>1.0057223882108834E-2</v>
      </c>
    </row>
    <row r="236" spans="2:4" x14ac:dyDescent="0.35">
      <c r="B236" s="18">
        <v>42856</v>
      </c>
      <c r="C236">
        <v>31145.8</v>
      </c>
      <c r="D236" s="11">
        <f t="shared" si="6"/>
        <v>4.1024921118776314E-2</v>
      </c>
    </row>
    <row r="237" spans="2:4" x14ac:dyDescent="0.35">
      <c r="B237" s="18">
        <v>42887</v>
      </c>
      <c r="C237">
        <v>30921.61</v>
      </c>
      <c r="D237" s="11">
        <f t="shared" si="6"/>
        <v>-7.1980812822274309E-3</v>
      </c>
    </row>
    <row r="238" spans="2:4" x14ac:dyDescent="0.35">
      <c r="B238" s="18">
        <v>42917</v>
      </c>
      <c r="C238">
        <v>32514.94</v>
      </c>
      <c r="D238" s="11">
        <f t="shared" si="6"/>
        <v>5.1528041392411295E-2</v>
      </c>
    </row>
    <row r="239" spans="2:4" x14ac:dyDescent="0.35">
      <c r="B239" s="18">
        <v>42948</v>
      </c>
      <c r="C239">
        <v>31730.49</v>
      </c>
      <c r="D239" s="11">
        <f t="shared" si="6"/>
        <v>-2.4125832617252208E-2</v>
      </c>
    </row>
    <row r="240" spans="2:4" x14ac:dyDescent="0.35">
      <c r="B240" s="18">
        <v>42979</v>
      </c>
      <c r="C240">
        <v>31283.72</v>
      </c>
      <c r="D240" s="11">
        <f t="shared" si="6"/>
        <v>-1.4080148147727956E-2</v>
      </c>
    </row>
    <row r="241" spans="2:4" x14ac:dyDescent="0.35">
      <c r="B241" s="18">
        <v>43009</v>
      </c>
      <c r="C241">
        <v>33213.129999999997</v>
      </c>
      <c r="D241" s="11">
        <f t="shared" si="6"/>
        <v>6.1674570671262696E-2</v>
      </c>
    </row>
    <row r="242" spans="2:4" x14ac:dyDescent="0.35">
      <c r="B242" s="18">
        <v>43040</v>
      </c>
      <c r="C242">
        <v>33149.35</v>
      </c>
      <c r="D242" s="11">
        <f t="shared" si="6"/>
        <v>-1.9203248835625297E-3</v>
      </c>
    </row>
    <row r="243" spans="2:4" x14ac:dyDescent="0.35">
      <c r="B243" s="18">
        <v>43070</v>
      </c>
      <c r="C243">
        <v>34056.83</v>
      </c>
      <c r="D243" s="11">
        <f t="shared" si="6"/>
        <v>2.7375499067100906E-2</v>
      </c>
    </row>
    <row r="244" spans="2:4" x14ac:dyDescent="0.35">
      <c r="B244" s="18">
        <v>43101</v>
      </c>
      <c r="C244">
        <v>35965.019999999997</v>
      </c>
      <c r="D244" s="11">
        <f t="shared" si="6"/>
        <v>5.6029583493237389E-2</v>
      </c>
    </row>
    <row r="245" spans="2:4" x14ac:dyDescent="0.35">
      <c r="B245" s="18">
        <v>43132</v>
      </c>
      <c r="C245">
        <v>34184.04</v>
      </c>
      <c r="D245" s="11">
        <f t="shared" si="6"/>
        <v>-4.9519783389526673E-2</v>
      </c>
    </row>
    <row r="246" spans="2:4" x14ac:dyDescent="0.35">
      <c r="B246" s="18">
        <v>43160</v>
      </c>
      <c r="C246">
        <v>32968.68</v>
      </c>
      <c r="D246" s="11">
        <f t="shared" si="6"/>
        <v>-3.5553433707660065E-2</v>
      </c>
    </row>
    <row r="247" spans="2:4" x14ac:dyDescent="0.35">
      <c r="B247" s="18">
        <v>43191</v>
      </c>
      <c r="C247">
        <v>35160.36</v>
      </c>
      <c r="D247" s="11">
        <f t="shared" si="6"/>
        <v>6.6477638777166614E-2</v>
      </c>
    </row>
    <row r="248" spans="2:4" x14ac:dyDescent="0.35">
      <c r="B248" s="18">
        <v>43221</v>
      </c>
      <c r="C248">
        <v>35322.379999999997</v>
      </c>
      <c r="D248" s="11">
        <f t="shared" si="6"/>
        <v>4.6080301794406697E-3</v>
      </c>
    </row>
    <row r="249" spans="2:4" x14ac:dyDescent="0.35">
      <c r="B249" s="18">
        <v>43252</v>
      </c>
      <c r="C249">
        <v>35423.480000000003</v>
      </c>
      <c r="D249" s="11">
        <f t="shared" si="6"/>
        <v>2.8622080392093352E-3</v>
      </c>
    </row>
    <row r="250" spans="2:4" x14ac:dyDescent="0.35">
      <c r="B250" s="18">
        <v>43282</v>
      </c>
      <c r="C250">
        <v>37606.58</v>
      </c>
      <c r="D250" s="11">
        <f t="shared" si="6"/>
        <v>6.1628614692853301E-2</v>
      </c>
    </row>
    <row r="251" spans="2:4" x14ac:dyDescent="0.35">
      <c r="B251" s="18">
        <v>43313</v>
      </c>
      <c r="C251">
        <v>38645.07</v>
      </c>
      <c r="D251" s="11">
        <f t="shared" si="6"/>
        <v>2.7614582341707106E-2</v>
      </c>
    </row>
    <row r="252" spans="2:4" x14ac:dyDescent="0.35">
      <c r="B252" s="18">
        <v>43344</v>
      </c>
      <c r="C252">
        <v>36227.14</v>
      </c>
      <c r="D252" s="11">
        <f t="shared" si="6"/>
        <v>-6.2567618586277685E-2</v>
      </c>
    </row>
    <row r="253" spans="2:4" x14ac:dyDescent="0.35">
      <c r="B253" s="18">
        <v>43374</v>
      </c>
      <c r="C253">
        <v>34442.050000000003</v>
      </c>
      <c r="D253" s="11">
        <f t="shared" si="6"/>
        <v>-4.9274935863002023E-2</v>
      </c>
    </row>
    <row r="254" spans="2:4" x14ac:dyDescent="0.35">
      <c r="B254" s="18">
        <v>43405</v>
      </c>
      <c r="C254">
        <v>36194.300000000003</v>
      </c>
      <c r="D254" s="11">
        <f t="shared" si="6"/>
        <v>5.0875310848221833E-2</v>
      </c>
    </row>
    <row r="255" spans="2:4" x14ac:dyDescent="0.35">
      <c r="B255" s="18">
        <v>43435</v>
      </c>
      <c r="C255">
        <v>36068.33</v>
      </c>
      <c r="D255" s="11">
        <f t="shared" si="6"/>
        <v>-3.4803822701364728E-3</v>
      </c>
    </row>
    <row r="256" spans="2:4" x14ac:dyDescent="0.35">
      <c r="B256" s="18">
        <v>43466</v>
      </c>
      <c r="C256">
        <v>36256.69</v>
      </c>
      <c r="D256" s="11">
        <f t="shared" si="6"/>
        <v>5.2223099877370949E-3</v>
      </c>
    </row>
    <row r="257" spans="2:4" x14ac:dyDescent="0.35">
      <c r="B257" s="18">
        <v>43497</v>
      </c>
      <c r="C257">
        <v>35867.440000000002</v>
      </c>
      <c r="D257" s="11">
        <f t="shared" si="6"/>
        <v>-1.0735949696455971E-2</v>
      </c>
    </row>
    <row r="258" spans="2:4" x14ac:dyDescent="0.35">
      <c r="B258" s="18">
        <v>43525</v>
      </c>
      <c r="C258">
        <v>38672.910000000003</v>
      </c>
      <c r="D258" s="11">
        <f t="shared" si="6"/>
        <v>7.8217737312727076E-2</v>
      </c>
    </row>
    <row r="259" spans="2:4" x14ac:dyDescent="0.35">
      <c r="B259" s="18">
        <v>43556</v>
      </c>
      <c r="C259">
        <v>39031.550000000003</v>
      </c>
      <c r="D259" s="11">
        <f t="shared" si="6"/>
        <v>9.2736750350568276E-3</v>
      </c>
    </row>
    <row r="260" spans="2:4" x14ac:dyDescent="0.35">
      <c r="B260" s="18">
        <v>43586</v>
      </c>
      <c r="C260">
        <v>39714.199999999997</v>
      </c>
      <c r="D260" s="11">
        <f t="shared" si="6"/>
        <v>1.7489697437073293E-2</v>
      </c>
    </row>
    <row r="261" spans="2:4" x14ac:dyDescent="0.35">
      <c r="B261" s="18">
        <v>43617</v>
      </c>
      <c r="C261">
        <v>39394.639999999999</v>
      </c>
      <c r="D261" s="11">
        <f t="shared" si="6"/>
        <v>-8.0464921866737482E-3</v>
      </c>
    </row>
    <row r="262" spans="2:4" x14ac:dyDescent="0.35">
      <c r="B262" s="18">
        <v>43647</v>
      </c>
      <c r="C262">
        <v>37481.120000000003</v>
      </c>
      <c r="D262" s="11">
        <f t="shared" ref="D262:D320" si="7">C262/C261-1</f>
        <v>-4.8573105376771952E-2</v>
      </c>
    </row>
    <row r="263" spans="2:4" x14ac:dyDescent="0.35">
      <c r="B263" s="18">
        <v>43678</v>
      </c>
      <c r="C263">
        <v>37332.79</v>
      </c>
      <c r="D263" s="11">
        <f t="shared" si="7"/>
        <v>-3.9574591154160066E-3</v>
      </c>
    </row>
    <row r="264" spans="2:4" x14ac:dyDescent="0.35">
      <c r="B264" s="18">
        <v>43709</v>
      </c>
      <c r="C264">
        <v>38667.33</v>
      </c>
      <c r="D264" s="11">
        <f t="shared" si="7"/>
        <v>3.5747127391229094E-2</v>
      </c>
    </row>
    <row r="265" spans="2:4" x14ac:dyDescent="0.35">
      <c r="B265" s="18">
        <v>43739</v>
      </c>
      <c r="C265">
        <v>40129.050000000003</v>
      </c>
      <c r="D265" s="11">
        <f t="shared" si="7"/>
        <v>3.7802454940643715E-2</v>
      </c>
    </row>
    <row r="266" spans="2:4" x14ac:dyDescent="0.35">
      <c r="B266" s="18">
        <v>43770</v>
      </c>
      <c r="C266">
        <v>40793.81</v>
      </c>
      <c r="D266" s="11">
        <f t="shared" si="7"/>
        <v>1.6565555376965024E-2</v>
      </c>
    </row>
    <row r="267" spans="2:4" x14ac:dyDescent="0.35">
      <c r="B267" s="18">
        <v>43800</v>
      </c>
      <c r="C267">
        <v>41253.74</v>
      </c>
      <c r="D267" s="11">
        <f t="shared" si="7"/>
        <v>1.127450463685542E-2</v>
      </c>
    </row>
    <row r="268" spans="2:4" x14ac:dyDescent="0.35">
      <c r="B268" s="18">
        <v>43831</v>
      </c>
      <c r="C268">
        <v>40723.49</v>
      </c>
      <c r="D268" s="11">
        <f t="shared" si="7"/>
        <v>-1.285338008141812E-2</v>
      </c>
    </row>
    <row r="269" spans="2:4" x14ac:dyDescent="0.35">
      <c r="B269" s="18">
        <v>43862</v>
      </c>
      <c r="C269">
        <v>38297.29</v>
      </c>
      <c r="D269" s="11">
        <f t="shared" si="7"/>
        <v>-5.957740851778659E-2</v>
      </c>
    </row>
    <row r="270" spans="2:4" x14ac:dyDescent="0.35">
      <c r="B270" s="18">
        <v>43891</v>
      </c>
      <c r="C270">
        <v>29468.49</v>
      </c>
      <c r="D270" s="11">
        <f t="shared" si="7"/>
        <v>-0.23053328316442234</v>
      </c>
    </row>
    <row r="271" spans="2:4" x14ac:dyDescent="0.35">
      <c r="B271" s="18">
        <v>43922</v>
      </c>
      <c r="C271">
        <v>33717.620000000003</v>
      </c>
      <c r="D271" s="11">
        <f t="shared" si="7"/>
        <v>0.14419232203618182</v>
      </c>
    </row>
    <row r="272" spans="2:4" x14ac:dyDescent="0.35">
      <c r="B272" s="18">
        <v>43952</v>
      </c>
      <c r="C272">
        <v>32424.1</v>
      </c>
      <c r="D272" s="11">
        <f t="shared" si="7"/>
        <v>-3.8363324576289881E-2</v>
      </c>
    </row>
    <row r="273" spans="2:4" x14ac:dyDescent="0.35">
      <c r="B273" s="18">
        <v>43983</v>
      </c>
      <c r="C273">
        <v>34915.800000000003</v>
      </c>
      <c r="D273" s="11">
        <f t="shared" si="7"/>
        <v>7.6847159982852409E-2</v>
      </c>
    </row>
    <row r="274" spans="2:4" x14ac:dyDescent="0.35">
      <c r="B274" s="18">
        <v>44013</v>
      </c>
      <c r="C274">
        <v>37606.89</v>
      </c>
      <c r="D274" s="11">
        <f t="shared" si="7"/>
        <v>7.7073703022700224E-2</v>
      </c>
    </row>
    <row r="275" spans="2:4" x14ac:dyDescent="0.35">
      <c r="B275" s="18">
        <v>44044</v>
      </c>
      <c r="C275">
        <v>38628.29</v>
      </c>
      <c r="D275" s="11">
        <f t="shared" si="7"/>
        <v>2.7159916706752441E-2</v>
      </c>
    </row>
    <row r="276" spans="2:4" x14ac:dyDescent="0.35">
      <c r="B276" s="18">
        <v>44075</v>
      </c>
      <c r="C276">
        <v>38067.93</v>
      </c>
      <c r="D276" s="11">
        <f t="shared" si="7"/>
        <v>-1.4506466633651183E-2</v>
      </c>
    </row>
    <row r="277" spans="2:4" x14ac:dyDescent="0.35">
      <c r="B277" s="18">
        <v>44105</v>
      </c>
      <c r="C277">
        <v>39614.07</v>
      </c>
      <c r="D277" s="11">
        <f t="shared" si="7"/>
        <v>4.061528956263194E-2</v>
      </c>
    </row>
    <row r="278" spans="2:4" x14ac:dyDescent="0.35">
      <c r="B278" s="18">
        <v>44136</v>
      </c>
      <c r="C278">
        <v>44149.72</v>
      </c>
      <c r="D278" s="11">
        <f t="shared" si="7"/>
        <v>0.11449593540880798</v>
      </c>
    </row>
    <row r="279" spans="2:4" x14ac:dyDescent="0.35">
      <c r="B279" s="18">
        <v>44166</v>
      </c>
      <c r="C279">
        <v>47751.33</v>
      </c>
      <c r="D279" s="11">
        <f t="shared" si="7"/>
        <v>8.15771878054945E-2</v>
      </c>
    </row>
    <row r="280" spans="2:4" x14ac:dyDescent="0.35">
      <c r="B280" s="18">
        <v>44197</v>
      </c>
      <c r="C280">
        <v>46285.77</v>
      </c>
      <c r="D280" s="11">
        <f t="shared" si="7"/>
        <v>-3.0691501158187751E-2</v>
      </c>
    </row>
    <row r="281" spans="2:4" x14ac:dyDescent="0.35">
      <c r="B281" s="18">
        <v>44228</v>
      </c>
      <c r="C281">
        <v>49099.99</v>
      </c>
      <c r="D281" s="11">
        <f t="shared" si="7"/>
        <v>6.0800976196355938E-2</v>
      </c>
    </row>
    <row r="282" spans="2:4" x14ac:dyDescent="0.35">
      <c r="B282" s="18">
        <v>44256</v>
      </c>
      <c r="C282">
        <v>49509.15</v>
      </c>
      <c r="D282" s="11">
        <f t="shared" si="7"/>
        <v>8.3331992531974208E-3</v>
      </c>
    </row>
    <row r="283" spans="2:4" x14ac:dyDescent="0.35">
      <c r="B283" s="18">
        <v>44287</v>
      </c>
      <c r="C283">
        <v>48782.36</v>
      </c>
      <c r="D283" s="11">
        <f t="shared" si="7"/>
        <v>-1.4679912703005393E-2</v>
      </c>
    </row>
    <row r="284" spans="2:4" x14ac:dyDescent="0.35">
      <c r="B284" s="18">
        <v>44317</v>
      </c>
      <c r="C284">
        <v>51937.440000000002</v>
      </c>
      <c r="D284" s="11">
        <f t="shared" si="7"/>
        <v>6.4676657709877183E-2</v>
      </c>
    </row>
    <row r="285" spans="2:4" x14ac:dyDescent="0.35">
      <c r="B285" s="18">
        <v>44348</v>
      </c>
      <c r="C285">
        <v>52482.71</v>
      </c>
      <c r="D285" s="11">
        <f t="shared" si="7"/>
        <v>1.0498592152404784E-2</v>
      </c>
    </row>
    <row r="286" spans="2:4" x14ac:dyDescent="0.35">
      <c r="B286" s="18">
        <v>44378</v>
      </c>
      <c r="C286">
        <v>52586.84</v>
      </c>
      <c r="D286" s="11">
        <f t="shared" si="7"/>
        <v>1.9840819957657185E-3</v>
      </c>
    </row>
    <row r="287" spans="2:4" x14ac:dyDescent="0.35">
      <c r="B287" s="18">
        <v>44409</v>
      </c>
      <c r="C287">
        <v>57552.39</v>
      </c>
      <c r="D287" s="11">
        <f t="shared" si="7"/>
        <v>9.4425715635318763E-2</v>
      </c>
    </row>
    <row r="288" spans="2:4" x14ac:dyDescent="0.35">
      <c r="B288" s="18">
        <v>44440</v>
      </c>
      <c r="C288">
        <v>59126.36</v>
      </c>
      <c r="D288" s="11">
        <f t="shared" si="7"/>
        <v>2.7348473277999386E-2</v>
      </c>
    </row>
    <row r="289" spans="2:4" x14ac:dyDescent="0.35">
      <c r="B289" s="18">
        <v>44470</v>
      </c>
      <c r="C289">
        <v>59306.93</v>
      </c>
      <c r="D289" s="11">
        <f t="shared" si="7"/>
        <v>3.0539678072520893E-3</v>
      </c>
    </row>
    <row r="290" spans="2:4" x14ac:dyDescent="0.35">
      <c r="B290" s="18">
        <v>44501</v>
      </c>
      <c r="C290">
        <v>57064.87</v>
      </c>
      <c r="D290" s="11">
        <f t="shared" si="7"/>
        <v>-3.7804351026094252E-2</v>
      </c>
    </row>
    <row r="291" spans="2:4" x14ac:dyDescent="0.35">
      <c r="B291" s="18">
        <v>44531</v>
      </c>
      <c r="C291">
        <v>58253.82</v>
      </c>
      <c r="D291" s="11">
        <f t="shared" si="7"/>
        <v>2.0835060169242414E-2</v>
      </c>
    </row>
    <row r="292" spans="2:4" x14ac:dyDescent="0.35">
      <c r="B292" s="18">
        <v>44562</v>
      </c>
      <c r="C292">
        <v>58014.17</v>
      </c>
      <c r="D292" s="11">
        <f t="shared" si="7"/>
        <v>-4.113893303477778E-3</v>
      </c>
    </row>
    <row r="293" spans="2:4" x14ac:dyDescent="0.35">
      <c r="B293" s="18">
        <v>44593</v>
      </c>
      <c r="C293">
        <v>56247.28</v>
      </c>
      <c r="D293" s="11">
        <f t="shared" si="7"/>
        <v>-3.0456179929834404E-2</v>
      </c>
    </row>
    <row r="294" spans="2:4" x14ac:dyDescent="0.35">
      <c r="B294" s="18">
        <v>44621</v>
      </c>
      <c r="C294">
        <v>58568.51</v>
      </c>
      <c r="D294" s="11">
        <f t="shared" si="7"/>
        <v>4.1268306663006626E-2</v>
      </c>
    </row>
    <row r="295" spans="2:4" x14ac:dyDescent="0.35">
      <c r="B295" s="18">
        <v>44652</v>
      </c>
      <c r="C295">
        <v>57060.87</v>
      </c>
      <c r="D295" s="11">
        <f t="shared" si="7"/>
        <v>-2.5741477800954815E-2</v>
      </c>
    </row>
    <row r="296" spans="2:4" x14ac:dyDescent="0.35">
      <c r="B296" s="18">
        <v>44682</v>
      </c>
      <c r="C296">
        <v>55566.41</v>
      </c>
      <c r="D296" s="11">
        <f t="shared" si="7"/>
        <v>-2.6190627657797672E-2</v>
      </c>
    </row>
    <row r="297" spans="2:4" x14ac:dyDescent="0.35">
      <c r="B297" s="18">
        <v>44713</v>
      </c>
      <c r="C297">
        <v>53018.94</v>
      </c>
      <c r="D297" s="11">
        <f t="shared" si="7"/>
        <v>-4.5845502705681329E-2</v>
      </c>
    </row>
    <row r="298" spans="2:4" x14ac:dyDescent="0.35">
      <c r="B298" s="18">
        <v>44743</v>
      </c>
      <c r="C298">
        <v>57570.25</v>
      </c>
      <c r="D298" s="11">
        <f t="shared" si="7"/>
        <v>8.5843096825398479E-2</v>
      </c>
    </row>
    <row r="299" spans="2:4" x14ac:dyDescent="0.35">
      <c r="B299" s="18">
        <v>44774</v>
      </c>
      <c r="C299">
        <v>59537.07</v>
      </c>
      <c r="D299" s="11">
        <f t="shared" si="7"/>
        <v>3.4163825934401926E-2</v>
      </c>
    </row>
    <row r="300" spans="2:4" x14ac:dyDescent="0.35">
      <c r="B300" s="18">
        <v>44805</v>
      </c>
      <c r="C300">
        <v>57426.92</v>
      </c>
      <c r="D300" s="11">
        <f t="shared" si="7"/>
        <v>-3.5442624233943731E-2</v>
      </c>
    </row>
    <row r="301" spans="2:4" x14ac:dyDescent="0.35">
      <c r="B301" s="18">
        <v>44835</v>
      </c>
      <c r="C301">
        <v>60746.59</v>
      </c>
      <c r="D301" s="11">
        <f t="shared" si="7"/>
        <v>5.7806861311733293E-2</v>
      </c>
    </row>
    <row r="302" spans="2:4" x14ac:dyDescent="0.35">
      <c r="B302" s="18">
        <v>44866</v>
      </c>
      <c r="C302">
        <v>63099.65</v>
      </c>
      <c r="D302" s="11">
        <f t="shared" si="7"/>
        <v>3.8735672241026364E-2</v>
      </c>
    </row>
    <row r="303" spans="2:4" x14ac:dyDescent="0.35">
      <c r="B303" s="18">
        <v>44896</v>
      </c>
      <c r="C303">
        <v>60840.74</v>
      </c>
      <c r="D303" s="11">
        <f t="shared" si="7"/>
        <v>-3.5799089218403024E-2</v>
      </c>
    </row>
    <row r="304" spans="2:4" x14ac:dyDescent="0.35">
      <c r="B304" s="18">
        <v>44927</v>
      </c>
      <c r="C304">
        <v>59549.9</v>
      </c>
      <c r="D304" s="11">
        <f t="shared" si="7"/>
        <v>-2.1216704464804281E-2</v>
      </c>
    </row>
    <row r="305" spans="2:4" x14ac:dyDescent="0.35">
      <c r="B305" s="18">
        <v>44958</v>
      </c>
      <c r="C305">
        <v>58962.12</v>
      </c>
      <c r="D305" s="11">
        <f t="shared" si="7"/>
        <v>-9.8703776160833367E-3</v>
      </c>
    </row>
    <row r="306" spans="2:4" x14ac:dyDescent="0.35">
      <c r="B306" s="18">
        <v>44986</v>
      </c>
      <c r="C306">
        <v>58991.519999999997</v>
      </c>
      <c r="D306" s="11">
        <f t="shared" si="7"/>
        <v>4.9862521903887291E-4</v>
      </c>
    </row>
    <row r="307" spans="2:4" x14ac:dyDescent="0.35">
      <c r="B307" s="18">
        <v>45017</v>
      </c>
      <c r="C307">
        <v>61112.44</v>
      </c>
      <c r="D307" s="11">
        <f t="shared" si="7"/>
        <v>3.5952964087041739E-2</v>
      </c>
    </row>
    <row r="308" spans="2:4" x14ac:dyDescent="0.35">
      <c r="B308" s="18">
        <v>45047</v>
      </c>
      <c r="C308">
        <v>62622.239999999998</v>
      </c>
      <c r="D308" s="11">
        <f t="shared" si="7"/>
        <v>2.4705280954254061E-2</v>
      </c>
    </row>
    <row r="309" spans="2:4" x14ac:dyDescent="0.35">
      <c r="B309" s="18">
        <v>45078</v>
      </c>
      <c r="C309">
        <v>64718.559999999998</v>
      </c>
      <c r="D309" s="11">
        <f t="shared" si="7"/>
        <v>3.3475646990589913E-2</v>
      </c>
    </row>
    <row r="310" spans="2:4" x14ac:dyDescent="0.35">
      <c r="B310" s="18">
        <v>45108</v>
      </c>
      <c r="C310">
        <v>66527.67</v>
      </c>
      <c r="D310" s="11">
        <f t="shared" si="7"/>
        <v>2.7953495875062684E-2</v>
      </c>
    </row>
    <row r="311" spans="2:4" x14ac:dyDescent="0.35">
      <c r="B311" s="18">
        <v>45139</v>
      </c>
      <c r="C311">
        <v>64831.41</v>
      </c>
      <c r="D311" s="11">
        <f t="shared" si="7"/>
        <v>-2.5497060095445945E-2</v>
      </c>
    </row>
    <row r="312" spans="2:4" x14ac:dyDescent="0.35">
      <c r="B312" s="18">
        <v>45170</v>
      </c>
      <c r="C312">
        <v>65828.41</v>
      </c>
      <c r="D312" s="11">
        <f t="shared" si="7"/>
        <v>1.5378348242001794E-2</v>
      </c>
    </row>
    <row r="313" spans="2:4" x14ac:dyDescent="0.35">
      <c r="B313" s="18">
        <v>45200</v>
      </c>
      <c r="C313">
        <v>63874.93</v>
      </c>
      <c r="D313" s="11">
        <f t="shared" si="7"/>
        <v>-2.9675333188208586E-2</v>
      </c>
    </row>
    <row r="314" spans="2:4" x14ac:dyDescent="0.35">
      <c r="B314" s="18">
        <v>45231</v>
      </c>
      <c r="C314">
        <v>66988.44</v>
      </c>
      <c r="D314" s="11">
        <f t="shared" si="7"/>
        <v>4.8743849895412916E-2</v>
      </c>
    </row>
    <row r="315" spans="2:4" x14ac:dyDescent="0.35">
      <c r="B315" s="18">
        <v>45261</v>
      </c>
      <c r="C315">
        <v>72240.259999999995</v>
      </c>
      <c r="D315" s="11">
        <f t="shared" si="7"/>
        <v>7.8398899869887906E-2</v>
      </c>
    </row>
    <row r="316" spans="2:4" x14ac:dyDescent="0.35">
      <c r="B316" s="18">
        <v>45292</v>
      </c>
      <c r="C316">
        <v>71752.11</v>
      </c>
      <c r="D316" s="11">
        <f t="shared" si="7"/>
        <v>-6.7573123352545617E-3</v>
      </c>
    </row>
    <row r="317" spans="2:4" x14ac:dyDescent="0.35">
      <c r="B317" s="18">
        <v>45323</v>
      </c>
      <c r="C317">
        <v>72500.3</v>
      </c>
      <c r="D317" s="11">
        <f t="shared" si="7"/>
        <v>1.0427428545306983E-2</v>
      </c>
    </row>
    <row r="318" spans="2:4" x14ac:dyDescent="0.35">
      <c r="B318" s="18">
        <v>45352</v>
      </c>
      <c r="C318">
        <v>73651.350000000006</v>
      </c>
      <c r="D318" s="11">
        <f t="shared" si="7"/>
        <v>1.5876486028333803E-2</v>
      </c>
    </row>
    <row r="319" spans="2:4" x14ac:dyDescent="0.35">
      <c r="B319" s="18">
        <v>45383</v>
      </c>
      <c r="C319">
        <v>74482.78</v>
      </c>
      <c r="D319" s="11">
        <f t="shared" si="7"/>
        <v>1.1288727226316908E-2</v>
      </c>
    </row>
    <row r="320" spans="2:4" x14ac:dyDescent="0.35">
      <c r="B320" s="18">
        <v>45413</v>
      </c>
      <c r="C320">
        <v>73878.149999999994</v>
      </c>
      <c r="D320" s="11">
        <f t="shared" si="7"/>
        <v>-8.1177152625077076E-3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4F17-4C6F-4E3C-AC87-5C971E19FB26}">
  <dimension ref="B1:Q318"/>
  <sheetViews>
    <sheetView showGridLines="0" topLeftCell="C1" workbookViewId="0">
      <selection activeCell="L1" sqref="L1"/>
    </sheetView>
  </sheetViews>
  <sheetFormatPr defaultRowHeight="14.5" x14ac:dyDescent="0.35"/>
  <cols>
    <col min="1" max="1" width="1.81640625" customWidth="1"/>
    <col min="2" max="2" width="10.08984375" bestFit="1" customWidth="1"/>
    <col min="9" max="9" width="10.81640625" bestFit="1" customWidth="1"/>
    <col min="10" max="10" width="18.54296875" bestFit="1" customWidth="1"/>
    <col min="11" max="11" width="15.7265625" bestFit="1" customWidth="1"/>
    <col min="12" max="12" width="11.7265625" bestFit="1" customWidth="1"/>
  </cols>
  <sheetData>
    <row r="1" spans="2:17" x14ac:dyDescent="0.35">
      <c r="B1" s="59" t="s">
        <v>135</v>
      </c>
      <c r="C1" s="59"/>
      <c r="D1" s="59"/>
      <c r="E1" s="59"/>
      <c r="F1" s="59"/>
      <c r="G1" s="59"/>
      <c r="H1" s="59"/>
      <c r="I1" s="59"/>
      <c r="J1" s="59"/>
      <c r="L1" s="19"/>
    </row>
    <row r="3" spans="2:17" x14ac:dyDescent="0.35">
      <c r="B3" s="10" t="s">
        <v>10</v>
      </c>
      <c r="C3" s="10" t="s">
        <v>11</v>
      </c>
      <c r="D3" s="10" t="s">
        <v>9</v>
      </c>
      <c r="E3" s="10" t="s">
        <v>2</v>
      </c>
      <c r="F3" s="10" t="s">
        <v>3</v>
      </c>
      <c r="G3" s="10" t="s">
        <v>12</v>
      </c>
      <c r="I3" s="10" t="s">
        <v>1</v>
      </c>
      <c r="J3" s="10" t="s">
        <v>126</v>
      </c>
      <c r="K3" s="17"/>
      <c r="L3" s="10" t="s">
        <v>127</v>
      </c>
      <c r="M3" s="10" t="s">
        <v>121</v>
      </c>
      <c r="N3" s="14">
        <f>AVERAGE(J11:J30)</f>
        <v>7.4374475000000009E-2</v>
      </c>
    </row>
    <row r="4" spans="2:17" x14ac:dyDescent="0.35">
      <c r="B4" s="1">
        <v>45413</v>
      </c>
      <c r="C4" s="11">
        <v>7.1620000000000003E-2</v>
      </c>
      <c r="D4" s="11">
        <v>7.17E-2</v>
      </c>
      <c r="E4" s="11">
        <v>7.1730000000000002E-2</v>
      </c>
      <c r="F4" s="11">
        <v>7.1590000000000001E-2</v>
      </c>
      <c r="G4" s="2">
        <v>-4.5999999999999999E-3</v>
      </c>
      <c r="I4" s="16">
        <v>1998</v>
      </c>
      <c r="J4" s="11">
        <f>AVERAGEIFS($C$4:$C$318,$B$4:$B$318,"&gt;="&amp;DATE(I4,1,1),$B$4:$B$318,"&lt;="&amp;DATE(I4,12,31))</f>
        <v>0.12149700000000001</v>
      </c>
    </row>
    <row r="5" spans="2:17" x14ac:dyDescent="0.35">
      <c r="B5" s="1">
        <v>45383</v>
      </c>
      <c r="C5" s="11">
        <v>7.195E-2</v>
      </c>
      <c r="D5" s="11">
        <v>7.0849999999999996E-2</v>
      </c>
      <c r="E5" s="11">
        <v>7.2419999999999998E-2</v>
      </c>
      <c r="F5" s="11">
        <v>7.0750000000000007E-2</v>
      </c>
      <c r="G5" s="2">
        <v>2.0299999999999999E-2</v>
      </c>
      <c r="I5" s="16">
        <f>I4+1</f>
        <v>1999</v>
      </c>
      <c r="J5" s="11">
        <f t="shared" ref="J5:J30" si="0">AVERAGEIFS($C$4:$C$318,$B$4:$B$318,"&gt;="&amp;DATE(I5,1,1),$B$4:$B$318,"&lt;="&amp;DATE(I5,12,31))</f>
        <v>0.11739166666666667</v>
      </c>
      <c r="L5" s="10" t="s">
        <v>127</v>
      </c>
      <c r="M5" s="10" t="s">
        <v>122</v>
      </c>
      <c r="N5" s="14">
        <f>AVERAGE(J16:J30)</f>
        <v>7.4239299999999994E-2</v>
      </c>
    </row>
    <row r="6" spans="2:17" x14ac:dyDescent="0.35">
      <c r="B6" s="1">
        <v>45352</v>
      </c>
      <c r="C6" s="11">
        <v>7.0519999999999999E-2</v>
      </c>
      <c r="D6" s="11">
        <v>7.0620000000000002E-2</v>
      </c>
      <c r="E6" s="11">
        <v>7.1029999999999996E-2</v>
      </c>
      <c r="F6" s="11">
        <v>7.0059999999999997E-2</v>
      </c>
      <c r="G6" s="2">
        <v>-3.7000000000000002E-3</v>
      </c>
      <c r="I6" s="16">
        <f t="shared" ref="I6:I30" si="1">I5+1</f>
        <v>2000</v>
      </c>
      <c r="J6" s="11">
        <f t="shared" si="0"/>
        <v>0.11044916666666667</v>
      </c>
    </row>
    <row r="7" spans="2:17" x14ac:dyDescent="0.35">
      <c r="B7" s="1">
        <v>45323</v>
      </c>
      <c r="C7" s="11">
        <v>7.078000000000001E-2</v>
      </c>
      <c r="D7" s="11">
        <v>7.1289999999999992E-2</v>
      </c>
      <c r="E7" s="11">
        <v>7.1399999999999991E-2</v>
      </c>
      <c r="F7" s="11">
        <v>7.0209999999999995E-2</v>
      </c>
      <c r="G7" s="2">
        <v>-9.1999999999999998E-3</v>
      </c>
      <c r="I7" s="16">
        <f t="shared" si="1"/>
        <v>2001</v>
      </c>
      <c r="J7" s="11">
        <f t="shared" si="0"/>
        <v>9.3700833333333344E-2</v>
      </c>
      <c r="L7" s="10" t="s">
        <v>127</v>
      </c>
      <c r="M7" s="10" t="s">
        <v>125</v>
      </c>
      <c r="N7" s="14">
        <f>AVERAGE(J21:J30)</f>
        <v>7.0097033333333336E-2</v>
      </c>
      <c r="Q7" t="s">
        <v>13</v>
      </c>
    </row>
    <row r="8" spans="2:17" x14ac:dyDescent="0.35">
      <c r="B8" s="1">
        <v>45292</v>
      </c>
      <c r="C8" s="11">
        <v>7.1440000000000003E-2</v>
      </c>
      <c r="D8" s="11">
        <v>7.2069999999999995E-2</v>
      </c>
      <c r="E8" s="11">
        <v>7.2389999999999996E-2</v>
      </c>
      <c r="F8" s="11">
        <v>7.1340000000000001E-2</v>
      </c>
      <c r="G8" s="2">
        <v>-4.4999999999999997E-3</v>
      </c>
      <c r="I8" s="16">
        <f t="shared" si="1"/>
        <v>2002</v>
      </c>
      <c r="J8" s="11">
        <f t="shared" si="0"/>
        <v>7.1952500000000016E-2</v>
      </c>
    </row>
    <row r="9" spans="2:17" x14ac:dyDescent="0.35">
      <c r="B9" s="1">
        <v>45261</v>
      </c>
      <c r="C9" s="11">
        <v>7.1760000000000004E-2</v>
      </c>
      <c r="D9" s="11">
        <v>7.2929999999999995E-2</v>
      </c>
      <c r="E9" s="11">
        <v>7.2980000000000003E-2</v>
      </c>
      <c r="F9" s="11">
        <v>7.1470000000000006E-2</v>
      </c>
      <c r="G9" s="2">
        <v>-1.4200000000000001E-2</v>
      </c>
      <c r="I9" s="16">
        <f t="shared" si="1"/>
        <v>2003</v>
      </c>
      <c r="J9" s="11">
        <f t="shared" si="0"/>
        <v>5.6047500000000007E-2</v>
      </c>
      <c r="L9" s="10" t="s">
        <v>127</v>
      </c>
      <c r="M9" s="10" t="s">
        <v>123</v>
      </c>
      <c r="N9" s="14">
        <f>AVERAGE(J26:J30)</f>
        <v>6.7576733333333333E-2</v>
      </c>
    </row>
    <row r="10" spans="2:17" x14ac:dyDescent="0.35">
      <c r="B10" s="1">
        <v>45231</v>
      </c>
      <c r="C10" s="11">
        <v>7.2789999999999994E-2</v>
      </c>
      <c r="D10" s="11">
        <v>7.3760000000000006E-2</v>
      </c>
      <c r="E10" s="11">
        <v>7.3760000000000006E-2</v>
      </c>
      <c r="F10" s="11">
        <v>7.1940000000000004E-2</v>
      </c>
      <c r="G10" s="2">
        <v>-9.7999999999999997E-3</v>
      </c>
      <c r="I10" s="16">
        <f t="shared" si="1"/>
        <v>2004</v>
      </c>
      <c r="J10" s="11">
        <f t="shared" si="0"/>
        <v>5.9314166666666675E-2</v>
      </c>
    </row>
    <row r="11" spans="2:17" x14ac:dyDescent="0.35">
      <c r="B11" s="1">
        <v>45200</v>
      </c>
      <c r="C11" s="11">
        <v>7.3510000000000006E-2</v>
      </c>
      <c r="D11" s="11">
        <v>7.2389999999999996E-2</v>
      </c>
      <c r="E11" s="11">
        <v>7.3950000000000002E-2</v>
      </c>
      <c r="F11" s="11">
        <v>7.2050000000000003E-2</v>
      </c>
      <c r="G11" s="2">
        <v>1.9599999999999999E-2</v>
      </c>
      <c r="I11" s="16">
        <f t="shared" si="1"/>
        <v>2005</v>
      </c>
      <c r="J11" s="11">
        <f t="shared" si="0"/>
        <v>6.9710000000000008E-2</v>
      </c>
      <c r="L11" s="10" t="s">
        <v>127</v>
      </c>
      <c r="M11" s="10" t="s">
        <v>124</v>
      </c>
      <c r="N11" s="14">
        <f>J30</f>
        <v>7.1262000000000006E-2</v>
      </c>
    </row>
    <row r="12" spans="2:17" x14ac:dyDescent="0.35">
      <c r="B12" s="1">
        <v>45170</v>
      </c>
      <c r="C12" s="11">
        <v>7.2099999999999997E-2</v>
      </c>
      <c r="D12" s="11">
        <v>7.1739999999999998E-2</v>
      </c>
      <c r="E12" s="11">
        <v>7.2410000000000002E-2</v>
      </c>
      <c r="F12" s="11">
        <v>7.0860000000000006E-2</v>
      </c>
      <c r="G12" s="2">
        <v>6.1000000000000004E-3</v>
      </c>
      <c r="I12" s="16">
        <f t="shared" si="1"/>
        <v>2006</v>
      </c>
      <c r="J12" s="11">
        <f t="shared" si="0"/>
        <v>7.662833333333334E-2</v>
      </c>
    </row>
    <row r="13" spans="2:17" x14ac:dyDescent="0.35">
      <c r="B13" s="1">
        <v>45139</v>
      </c>
      <c r="C13" s="11">
        <v>7.1660000000000001E-2</v>
      </c>
      <c r="D13" s="11">
        <v>7.1859999999999993E-2</v>
      </c>
      <c r="E13" s="11">
        <v>7.2559999999999999E-2</v>
      </c>
      <c r="F13" s="11">
        <v>7.1470000000000006E-2</v>
      </c>
      <c r="G13" s="2">
        <v>-8.0000000000000004E-4</v>
      </c>
      <c r="I13" s="16">
        <f t="shared" si="1"/>
        <v>2007</v>
      </c>
      <c r="J13" s="11">
        <f t="shared" si="0"/>
        <v>7.9529166666666651E-2</v>
      </c>
    </row>
    <row r="14" spans="2:17" x14ac:dyDescent="0.35">
      <c r="B14" s="1">
        <v>45108</v>
      </c>
      <c r="C14" s="11">
        <v>7.1719999999999992E-2</v>
      </c>
      <c r="D14" s="11">
        <v>7.1129999999999999E-2</v>
      </c>
      <c r="E14" s="11">
        <v>7.1849999999999997E-2</v>
      </c>
      <c r="F14" s="11">
        <v>7.0469999999999991E-2</v>
      </c>
      <c r="G14" s="2">
        <v>8.6999999999999994E-3</v>
      </c>
      <c r="I14" s="16">
        <f t="shared" si="1"/>
        <v>2008</v>
      </c>
      <c r="J14" s="11">
        <f t="shared" si="0"/>
        <v>7.8546666666666667E-2</v>
      </c>
    </row>
    <row r="15" spans="2:17" x14ac:dyDescent="0.35">
      <c r="B15" s="1">
        <v>45078</v>
      </c>
      <c r="C15" s="11">
        <v>7.1099999999999997E-2</v>
      </c>
      <c r="D15" s="11">
        <v>7.0190000000000002E-2</v>
      </c>
      <c r="E15" s="11">
        <v>7.1169999999999997E-2</v>
      </c>
      <c r="F15" s="11">
        <v>6.9629999999999997E-2</v>
      </c>
      <c r="G15" s="2">
        <v>1.7299999999999999E-2</v>
      </c>
      <c r="I15" s="16">
        <f t="shared" si="1"/>
        <v>2009</v>
      </c>
      <c r="J15" s="11">
        <f t="shared" si="0"/>
        <v>6.948583333333333E-2</v>
      </c>
    </row>
    <row r="16" spans="2:17" x14ac:dyDescent="0.35">
      <c r="B16" s="1">
        <v>45047</v>
      </c>
      <c r="C16" s="11">
        <v>6.9889999999999994E-2</v>
      </c>
      <c r="D16" s="11">
        <v>7.1349999999999997E-2</v>
      </c>
      <c r="E16" s="11">
        <v>7.1379999999999999E-2</v>
      </c>
      <c r="F16" s="11">
        <v>6.9470000000000004E-2</v>
      </c>
      <c r="G16" s="2">
        <v>-1.78E-2</v>
      </c>
      <c r="I16" s="16">
        <f t="shared" si="1"/>
        <v>2010</v>
      </c>
      <c r="J16" s="11">
        <f t="shared" si="0"/>
        <v>7.8485000000000013E-2</v>
      </c>
    </row>
    <row r="17" spans="2:10" x14ac:dyDescent="0.35">
      <c r="B17" s="1">
        <v>45017</v>
      </c>
      <c r="C17" s="11">
        <v>7.1160000000000001E-2</v>
      </c>
      <c r="D17" s="11">
        <v>7.3700000000000002E-2</v>
      </c>
      <c r="E17" s="11">
        <v>7.3700000000000002E-2</v>
      </c>
      <c r="F17" s="11">
        <v>7.077E-2</v>
      </c>
      <c r="G17" s="2">
        <v>-2.7199999999999998E-2</v>
      </c>
      <c r="I17" s="16">
        <f t="shared" si="1"/>
        <v>2011</v>
      </c>
      <c r="J17" s="11">
        <f t="shared" si="0"/>
        <v>8.3657499999999996E-2</v>
      </c>
    </row>
    <row r="18" spans="2:10" x14ac:dyDescent="0.35">
      <c r="B18" s="1">
        <v>44986</v>
      </c>
      <c r="C18" s="11">
        <v>7.3150000000000007E-2</v>
      </c>
      <c r="D18" s="11">
        <v>7.4679999999999996E-2</v>
      </c>
      <c r="E18" s="11">
        <v>7.4730000000000005E-2</v>
      </c>
      <c r="F18" s="11">
        <v>7.2800000000000004E-2</v>
      </c>
      <c r="G18" s="2">
        <v>-1.9E-2</v>
      </c>
      <c r="I18" s="16">
        <f t="shared" si="1"/>
        <v>2012</v>
      </c>
      <c r="J18" s="11">
        <f t="shared" si="0"/>
        <v>8.2949999999999996E-2</v>
      </c>
    </row>
    <row r="19" spans="2:10" x14ac:dyDescent="0.35">
      <c r="B19" s="1">
        <v>44958</v>
      </c>
      <c r="C19" s="11">
        <v>7.4569999999999997E-2</v>
      </c>
      <c r="D19" s="11">
        <v>7.4160000000000004E-2</v>
      </c>
      <c r="E19" s="11">
        <v>7.4649999999999994E-2</v>
      </c>
      <c r="F19" s="11">
        <v>7.2450000000000001E-2</v>
      </c>
      <c r="G19" s="2">
        <v>1.55E-2</v>
      </c>
      <c r="I19" s="16">
        <f t="shared" si="1"/>
        <v>2013</v>
      </c>
      <c r="J19" s="11">
        <f t="shared" si="0"/>
        <v>8.1975833333333317E-2</v>
      </c>
    </row>
    <row r="20" spans="2:10" x14ac:dyDescent="0.35">
      <c r="B20" s="1">
        <v>44927</v>
      </c>
      <c r="C20" s="11">
        <v>7.3429999999999995E-2</v>
      </c>
      <c r="D20" s="11">
        <v>7.3459999999999998E-2</v>
      </c>
      <c r="E20" s="11">
        <v>7.4069999999999997E-2</v>
      </c>
      <c r="F20" s="11">
        <v>7.2660000000000002E-2</v>
      </c>
      <c r="G20" s="2">
        <v>2.2000000000000001E-3</v>
      </c>
      <c r="I20" s="16">
        <f t="shared" si="1"/>
        <v>2014</v>
      </c>
      <c r="J20" s="11">
        <f t="shared" si="0"/>
        <v>8.555083333333334E-2</v>
      </c>
    </row>
    <row r="21" spans="2:10" x14ac:dyDescent="0.35">
      <c r="B21" s="1">
        <v>44896</v>
      </c>
      <c r="C21" s="11">
        <v>7.3270000000000002E-2</v>
      </c>
      <c r="D21" s="11">
        <v>7.2550000000000003E-2</v>
      </c>
      <c r="E21" s="11">
        <v>7.3440000000000005E-2</v>
      </c>
      <c r="F21" s="11">
        <v>7.1809999999999999E-2</v>
      </c>
      <c r="G21" s="2">
        <v>6.4999999999999997E-3</v>
      </c>
      <c r="I21" s="16">
        <f t="shared" si="1"/>
        <v>2015</v>
      </c>
      <c r="J21" s="11">
        <f t="shared" si="0"/>
        <v>7.7501666666666677E-2</v>
      </c>
    </row>
    <row r="22" spans="2:10" x14ac:dyDescent="0.35">
      <c r="B22" s="1">
        <v>44866</v>
      </c>
      <c r="C22" s="11">
        <v>7.2800000000000004E-2</v>
      </c>
      <c r="D22" s="11">
        <v>7.4349999999999999E-2</v>
      </c>
      <c r="E22" s="11">
        <v>7.4969999999999995E-2</v>
      </c>
      <c r="F22" s="11">
        <v>7.2349999999999998E-2</v>
      </c>
      <c r="G22" s="2">
        <v>-2.2200000000000001E-2</v>
      </c>
      <c r="I22" s="16">
        <f t="shared" si="1"/>
        <v>2016</v>
      </c>
      <c r="J22" s="11">
        <f t="shared" si="0"/>
        <v>7.1738333333333348E-2</v>
      </c>
    </row>
    <row r="23" spans="2:10" x14ac:dyDescent="0.35">
      <c r="B23" s="1">
        <v>44835</v>
      </c>
      <c r="C23" s="11">
        <v>7.4450000000000002E-2</v>
      </c>
      <c r="D23" s="11">
        <v>7.4029999999999999E-2</v>
      </c>
      <c r="E23" s="11">
        <v>7.5410000000000005E-2</v>
      </c>
      <c r="F23" s="11">
        <v>7.3609999999999995E-2</v>
      </c>
      <c r="G23" s="2">
        <v>6.4000000000000003E-3</v>
      </c>
      <c r="I23" s="16">
        <f t="shared" si="1"/>
        <v>2017</v>
      </c>
      <c r="J23" s="11">
        <f t="shared" si="0"/>
        <v>6.7472499999999991E-2</v>
      </c>
    </row>
    <row r="24" spans="2:10" x14ac:dyDescent="0.35">
      <c r="B24" s="1">
        <v>44805</v>
      </c>
      <c r="C24" s="11">
        <v>7.397999999999999E-2</v>
      </c>
      <c r="D24" s="11">
        <v>7.2300000000000003E-2</v>
      </c>
      <c r="E24" s="11">
        <v>7.4230000000000004E-2</v>
      </c>
      <c r="F24" s="11">
        <v>7.1059999999999998E-2</v>
      </c>
      <c r="G24" s="2">
        <v>2.92E-2</v>
      </c>
      <c r="I24" s="16">
        <f t="shared" si="1"/>
        <v>2018</v>
      </c>
      <c r="J24" s="11">
        <f t="shared" si="0"/>
        <v>7.718916666666667E-2</v>
      </c>
    </row>
    <row r="25" spans="2:10" x14ac:dyDescent="0.35">
      <c r="B25" s="1">
        <v>44774</v>
      </c>
      <c r="C25" s="11">
        <v>7.1879999999999999E-2</v>
      </c>
      <c r="D25" s="11">
        <v>7.3569999999999997E-2</v>
      </c>
      <c r="E25" s="11">
        <v>7.3660000000000003E-2</v>
      </c>
      <c r="F25" s="11">
        <v>7.1099999999999997E-2</v>
      </c>
      <c r="G25" s="2">
        <v>-1.7999999999999999E-2</v>
      </c>
      <c r="I25" s="16">
        <f t="shared" si="1"/>
        <v>2019</v>
      </c>
      <c r="J25" s="11">
        <f t="shared" si="0"/>
        <v>6.918500000000001E-2</v>
      </c>
    </row>
    <row r="26" spans="2:10" x14ac:dyDescent="0.35">
      <c r="B26" s="1">
        <v>44743</v>
      </c>
      <c r="C26" s="11">
        <v>7.3200000000000001E-2</v>
      </c>
      <c r="D26" s="11">
        <v>7.4270000000000003E-2</v>
      </c>
      <c r="E26" s="11">
        <v>7.4749999999999997E-2</v>
      </c>
      <c r="F26" s="11">
        <v>7.2550000000000003E-2</v>
      </c>
      <c r="G26" s="2">
        <v>-1.7399999999999999E-2</v>
      </c>
      <c r="I26" s="16">
        <f t="shared" si="1"/>
        <v>2020</v>
      </c>
      <c r="J26" s="11">
        <f t="shared" si="0"/>
        <v>6.0612500000000007E-2</v>
      </c>
    </row>
    <row r="27" spans="2:10" x14ac:dyDescent="0.35">
      <c r="B27" s="1">
        <v>44713</v>
      </c>
      <c r="C27" s="11">
        <v>7.4499999999999997E-2</v>
      </c>
      <c r="D27" s="11">
        <v>7.4370000000000006E-2</v>
      </c>
      <c r="E27" s="11">
        <v>7.6170000000000002E-2</v>
      </c>
      <c r="F27" s="11">
        <v>7.3650000000000007E-2</v>
      </c>
      <c r="G27" s="2">
        <v>4.7000000000000002E-3</v>
      </c>
      <c r="I27" s="16">
        <f t="shared" si="1"/>
        <v>2021</v>
      </c>
      <c r="J27" s="11">
        <f t="shared" si="0"/>
        <v>6.1889999999999994E-2</v>
      </c>
    </row>
    <row r="28" spans="2:10" x14ac:dyDescent="0.35">
      <c r="B28" s="1">
        <v>44682</v>
      </c>
      <c r="C28" s="11">
        <v>7.4149999999999994E-2</v>
      </c>
      <c r="D28" s="11">
        <v>7.1379999999999999E-2</v>
      </c>
      <c r="E28" s="11">
        <v>7.490999999999999E-2</v>
      </c>
      <c r="F28" s="11">
        <v>7.1160000000000001E-2</v>
      </c>
      <c r="G28" s="2">
        <v>3.8699999999999998E-2</v>
      </c>
      <c r="I28" s="16">
        <f t="shared" si="1"/>
        <v>2022</v>
      </c>
      <c r="J28" s="11">
        <f t="shared" si="0"/>
        <v>7.1882500000000002E-2</v>
      </c>
    </row>
    <row r="29" spans="2:10" x14ac:dyDescent="0.35">
      <c r="B29" s="1">
        <v>44652</v>
      </c>
      <c r="C29" s="11">
        <v>7.1390000000000009E-2</v>
      </c>
      <c r="D29" s="11">
        <v>6.9510000000000002E-2</v>
      </c>
      <c r="E29" s="11">
        <v>7.2849999999999998E-2</v>
      </c>
      <c r="F29" s="11">
        <v>6.8909999999999999E-2</v>
      </c>
      <c r="G29" s="2">
        <v>4.3299999999999998E-2</v>
      </c>
      <c r="I29" s="16">
        <f t="shared" si="1"/>
        <v>2023</v>
      </c>
      <c r="J29" s="11">
        <f t="shared" si="0"/>
        <v>7.2236666666666671E-2</v>
      </c>
    </row>
    <row r="30" spans="2:10" x14ac:dyDescent="0.35">
      <c r="B30" s="1">
        <v>44621</v>
      </c>
      <c r="C30" s="11">
        <v>6.8430000000000005E-2</v>
      </c>
      <c r="D30" s="11">
        <v>6.7990000000000009E-2</v>
      </c>
      <c r="E30" s="11">
        <v>6.9190000000000002E-2</v>
      </c>
      <c r="F30" s="11">
        <v>6.7729999999999999E-2</v>
      </c>
      <c r="G30" s="2">
        <v>1.0800000000000001E-2</v>
      </c>
      <c r="I30" s="16">
        <f t="shared" si="1"/>
        <v>2024</v>
      </c>
      <c r="J30" s="11">
        <f t="shared" si="0"/>
        <v>7.1262000000000006E-2</v>
      </c>
    </row>
    <row r="31" spans="2:10" x14ac:dyDescent="0.35">
      <c r="B31" s="1">
        <v>44593</v>
      </c>
      <c r="C31" s="11">
        <v>6.7699999999999996E-2</v>
      </c>
      <c r="D31" s="11">
        <v>6.7279999999999993E-2</v>
      </c>
      <c r="E31" s="11">
        <v>6.9550000000000001E-2</v>
      </c>
      <c r="F31" s="11">
        <v>6.615E-2</v>
      </c>
      <c r="G31" s="2">
        <v>1.29E-2</v>
      </c>
      <c r="I31" s="16"/>
    </row>
    <row r="32" spans="2:10" x14ac:dyDescent="0.35">
      <c r="B32" s="1">
        <v>44562</v>
      </c>
      <c r="C32" s="11">
        <v>6.6839999999999997E-2</v>
      </c>
      <c r="D32" s="11">
        <v>6.4630000000000007E-2</v>
      </c>
      <c r="E32" s="11">
        <v>6.8019999999999997E-2</v>
      </c>
      <c r="F32" s="11">
        <v>6.4549999999999996E-2</v>
      </c>
      <c r="G32" s="2">
        <v>3.56E-2</v>
      </c>
      <c r="I32" s="16"/>
    </row>
    <row r="33" spans="2:9" x14ac:dyDescent="0.35">
      <c r="B33" s="1">
        <v>44531</v>
      </c>
      <c r="C33" s="11">
        <v>6.454E-2</v>
      </c>
      <c r="D33" s="11">
        <v>6.3600000000000004E-2</v>
      </c>
      <c r="E33" s="11">
        <v>6.497E-2</v>
      </c>
      <c r="F33" s="11">
        <v>6.3399999999999998E-2</v>
      </c>
      <c r="G33" s="2">
        <v>2.0199999999999999E-2</v>
      </c>
      <c r="I33" s="16"/>
    </row>
    <row r="34" spans="2:9" x14ac:dyDescent="0.35">
      <c r="B34" s="1">
        <v>44501</v>
      </c>
      <c r="C34" s="11">
        <v>6.3259999999999997E-2</v>
      </c>
      <c r="D34" s="11">
        <v>6.3909999999999995E-2</v>
      </c>
      <c r="E34" s="11">
        <v>6.3930000000000001E-2</v>
      </c>
      <c r="F34" s="11">
        <v>6.2869999999999995E-2</v>
      </c>
      <c r="G34" s="2">
        <v>-9.7000000000000003E-3</v>
      </c>
      <c r="I34" s="16"/>
    </row>
    <row r="35" spans="2:9" x14ac:dyDescent="0.35">
      <c r="B35" s="1">
        <v>44470</v>
      </c>
      <c r="C35" s="11">
        <v>6.3879999999999992E-2</v>
      </c>
      <c r="D35" s="11">
        <v>6.2300000000000001E-2</v>
      </c>
      <c r="E35" s="11">
        <v>6.429E-2</v>
      </c>
      <c r="F35" s="11">
        <v>6.2260000000000003E-2</v>
      </c>
      <c r="G35" s="2">
        <v>2.6499999999999999E-2</v>
      </c>
      <c r="I35" s="16"/>
    </row>
    <row r="36" spans="2:9" x14ac:dyDescent="0.35">
      <c r="B36" s="1">
        <v>44440</v>
      </c>
      <c r="C36" s="11">
        <v>6.2230000000000001E-2</v>
      </c>
      <c r="D36" s="11">
        <v>6.2350000000000003E-2</v>
      </c>
      <c r="E36" s="11">
        <v>6.2350000000000003E-2</v>
      </c>
      <c r="F36" s="11">
        <v>6.1159999999999999E-2</v>
      </c>
      <c r="G36" s="2">
        <v>1.2999999999999999E-3</v>
      </c>
      <c r="I36" s="16"/>
    </row>
    <row r="37" spans="2:9" x14ac:dyDescent="0.35">
      <c r="B37" s="1">
        <v>44409</v>
      </c>
      <c r="C37" s="11">
        <v>6.2149999999999997E-2</v>
      </c>
      <c r="D37" s="11">
        <v>6.2039999999999998E-2</v>
      </c>
      <c r="E37" s="11">
        <v>6.2839999999999993E-2</v>
      </c>
      <c r="F37" s="11">
        <v>6.1879999999999998E-2</v>
      </c>
      <c r="G37" s="2">
        <v>1.8E-3</v>
      </c>
      <c r="I37" s="16"/>
    </row>
    <row r="38" spans="2:9" x14ac:dyDescent="0.35">
      <c r="B38" s="1">
        <v>44378</v>
      </c>
      <c r="C38" s="11">
        <v>6.2039999999999998E-2</v>
      </c>
      <c r="D38" s="11">
        <v>6.0819999999999999E-2</v>
      </c>
      <c r="E38" s="11">
        <v>6.2770000000000006E-2</v>
      </c>
      <c r="F38" s="11">
        <v>6.0350000000000001E-2</v>
      </c>
      <c r="G38" s="2">
        <v>2.53E-2</v>
      </c>
      <c r="I38" s="16"/>
    </row>
    <row r="39" spans="2:9" x14ac:dyDescent="0.35">
      <c r="B39" s="1">
        <v>44348</v>
      </c>
      <c r="C39" s="11">
        <v>6.0510000000000001E-2</v>
      </c>
      <c r="D39" s="11">
        <v>6.0319999999999999E-2</v>
      </c>
      <c r="E39" s="11">
        <v>6.0890000000000007E-2</v>
      </c>
      <c r="F39" s="11">
        <v>5.9839999999999997E-2</v>
      </c>
      <c r="G39" s="2">
        <v>4.7999999999999996E-3</v>
      </c>
      <c r="I39" s="16"/>
    </row>
    <row r="40" spans="2:9" x14ac:dyDescent="0.35">
      <c r="B40" s="1">
        <v>44317</v>
      </c>
      <c r="C40" s="11">
        <v>6.0220000000000003E-2</v>
      </c>
      <c r="D40" s="11">
        <v>6.0289999999999996E-2</v>
      </c>
      <c r="E40" s="11">
        <v>6.0479999999999999E-2</v>
      </c>
      <c r="F40" s="11">
        <v>5.9580000000000001E-2</v>
      </c>
      <c r="G40" s="2">
        <v>-1.2999999999999999E-3</v>
      </c>
      <c r="I40" s="16"/>
    </row>
    <row r="41" spans="2:9" x14ac:dyDescent="0.35">
      <c r="B41" s="1">
        <v>44287</v>
      </c>
      <c r="C41" s="11">
        <v>6.0299999999999999E-2</v>
      </c>
      <c r="D41" s="11">
        <v>6.2019999999999999E-2</v>
      </c>
      <c r="E41" s="11">
        <v>6.2019999999999999E-2</v>
      </c>
      <c r="F41" s="11">
        <v>5.9900000000000002E-2</v>
      </c>
      <c r="G41" s="2">
        <v>-2.3800000000000002E-2</v>
      </c>
      <c r="I41" s="16"/>
    </row>
    <row r="42" spans="2:9" x14ac:dyDescent="0.35">
      <c r="B42" s="1">
        <v>44256</v>
      </c>
      <c r="C42" s="11">
        <v>6.1769999999999999E-2</v>
      </c>
      <c r="D42" s="11">
        <v>6.2359999999999999E-2</v>
      </c>
      <c r="E42" s="11">
        <v>6.2740000000000004E-2</v>
      </c>
      <c r="F42" s="11">
        <v>6.114E-2</v>
      </c>
      <c r="G42" s="2">
        <v>-8.3000000000000001E-3</v>
      </c>
      <c r="I42" s="16"/>
    </row>
    <row r="43" spans="2:9" x14ac:dyDescent="0.35">
      <c r="B43" s="1">
        <v>44228</v>
      </c>
      <c r="C43" s="11">
        <v>6.2289999999999998E-2</v>
      </c>
      <c r="D43" s="11">
        <v>5.917E-2</v>
      </c>
      <c r="E43" s="11">
        <v>6.2420000000000003E-2</v>
      </c>
      <c r="F43" s="11">
        <v>5.8880000000000002E-2</v>
      </c>
      <c r="G43" s="2">
        <v>4.7100000000000003E-2</v>
      </c>
      <c r="I43" s="16"/>
    </row>
    <row r="44" spans="2:9" x14ac:dyDescent="0.35">
      <c r="B44" s="1">
        <v>44197</v>
      </c>
      <c r="C44" s="11">
        <v>5.9490000000000001E-2</v>
      </c>
      <c r="D44" s="11">
        <v>5.9050000000000005E-2</v>
      </c>
      <c r="E44" s="11">
        <v>5.9880000000000003E-2</v>
      </c>
      <c r="F44" s="11">
        <v>5.8390000000000004E-2</v>
      </c>
      <c r="G44" s="2">
        <v>9.2999999999999992E-3</v>
      </c>
      <c r="I44" s="16"/>
    </row>
    <row r="45" spans="2:9" x14ac:dyDescent="0.35">
      <c r="B45" s="1">
        <v>44166</v>
      </c>
      <c r="C45" s="11">
        <v>5.8939999999999999E-2</v>
      </c>
      <c r="D45" s="11">
        <v>5.9189999999999993E-2</v>
      </c>
      <c r="E45" s="11">
        <v>5.9810000000000002E-2</v>
      </c>
      <c r="F45" s="11">
        <v>5.8869999999999999E-2</v>
      </c>
      <c r="G45" s="2">
        <v>-2.8999999999999998E-3</v>
      </c>
      <c r="I45" s="16"/>
    </row>
    <row r="46" spans="2:9" x14ac:dyDescent="0.35">
      <c r="B46" s="1">
        <v>44136</v>
      </c>
      <c r="C46" s="11">
        <v>5.9109999999999996E-2</v>
      </c>
      <c r="D46" s="11">
        <v>5.8899999999999994E-2</v>
      </c>
      <c r="E46" s="11">
        <v>5.9359999999999996E-2</v>
      </c>
      <c r="F46" s="11">
        <v>5.8369999999999998E-2</v>
      </c>
      <c r="G46" s="2">
        <v>5.1000000000000004E-3</v>
      </c>
      <c r="I46" s="16"/>
    </row>
    <row r="47" spans="2:9" x14ac:dyDescent="0.35">
      <c r="B47" s="1">
        <v>44105</v>
      </c>
      <c r="C47" s="11">
        <v>5.8810000000000001E-2</v>
      </c>
      <c r="D47" s="11">
        <v>5.9650000000000002E-2</v>
      </c>
      <c r="E47" s="11">
        <v>6.0420000000000001E-2</v>
      </c>
      <c r="F47" s="11">
        <v>5.7910000000000003E-2</v>
      </c>
      <c r="G47" s="2">
        <v>-2.23E-2</v>
      </c>
      <c r="I47" s="16"/>
    </row>
    <row r="48" spans="2:9" x14ac:dyDescent="0.35">
      <c r="B48" s="1">
        <v>44075</v>
      </c>
      <c r="C48" s="11">
        <v>6.0149999999999995E-2</v>
      </c>
      <c r="D48" s="11">
        <v>5.9490000000000001E-2</v>
      </c>
      <c r="E48" s="11">
        <v>6.1089999999999998E-2</v>
      </c>
      <c r="F48" s="11">
        <v>5.8779999999999999E-2</v>
      </c>
      <c r="G48" s="2">
        <v>-1.04E-2</v>
      </c>
      <c r="I48" s="16"/>
    </row>
    <row r="49" spans="2:9" x14ac:dyDescent="0.35">
      <c r="B49" s="1">
        <v>44044</v>
      </c>
      <c r="C49" s="11">
        <v>6.0780000000000001E-2</v>
      </c>
      <c r="D49" s="11">
        <v>5.8459999999999998E-2</v>
      </c>
      <c r="E49" s="11">
        <v>6.2309999999999997E-2</v>
      </c>
      <c r="F49" s="11">
        <v>5.808E-2</v>
      </c>
      <c r="G49" s="2">
        <v>4.1300000000000003E-2</v>
      </c>
      <c r="I49" s="16"/>
    </row>
    <row r="50" spans="2:9" x14ac:dyDescent="0.35">
      <c r="B50" s="1">
        <v>44013</v>
      </c>
      <c r="C50" s="11">
        <v>5.8369999999999998E-2</v>
      </c>
      <c r="D50" s="11">
        <v>5.9069999999999998E-2</v>
      </c>
      <c r="E50" s="11">
        <v>5.9069999999999998E-2</v>
      </c>
      <c r="F50" s="11">
        <v>5.747E-2</v>
      </c>
      <c r="G50" s="2">
        <v>-8.6999999999999994E-3</v>
      </c>
      <c r="I50" s="16"/>
    </row>
    <row r="51" spans="2:9" x14ac:dyDescent="0.35">
      <c r="B51" s="1">
        <v>43983</v>
      </c>
      <c r="C51" s="11">
        <v>5.8880000000000002E-2</v>
      </c>
      <c r="D51" s="11">
        <v>6.055E-2</v>
      </c>
      <c r="E51" s="11">
        <v>6.0890000000000007E-2</v>
      </c>
      <c r="F51" s="11">
        <v>5.7549999999999997E-2</v>
      </c>
      <c r="G51" s="2">
        <v>-2.0799999999999999E-2</v>
      </c>
      <c r="I51" s="16"/>
    </row>
    <row r="52" spans="2:9" x14ac:dyDescent="0.35">
      <c r="B52" s="1">
        <v>43952</v>
      </c>
      <c r="C52" s="11">
        <v>6.0129999999999996E-2</v>
      </c>
      <c r="D52" s="11">
        <v>6.1379999999999997E-2</v>
      </c>
      <c r="E52" s="11">
        <v>6.25E-2</v>
      </c>
      <c r="F52" s="11">
        <v>5.8789999999999995E-2</v>
      </c>
      <c r="G52" s="2">
        <v>-1.5900000000000001E-2</v>
      </c>
      <c r="I52" s="16"/>
    </row>
    <row r="53" spans="2:9" x14ac:dyDescent="0.35">
      <c r="B53" s="1">
        <v>43922</v>
      </c>
      <c r="C53" s="11">
        <v>6.1100000000000002E-2</v>
      </c>
      <c r="D53" s="11">
        <v>6.2869999999999995E-2</v>
      </c>
      <c r="E53" s="11">
        <v>6.5040000000000001E-2</v>
      </c>
      <c r="F53" s="11">
        <v>6.0149999999999995E-2</v>
      </c>
      <c r="G53" s="2">
        <v>-4.5999999999999999E-3</v>
      </c>
      <c r="I53" s="16"/>
    </row>
    <row r="54" spans="2:9" x14ac:dyDescent="0.35">
      <c r="B54" s="1">
        <v>43891</v>
      </c>
      <c r="C54" s="11">
        <v>6.1379999999999997E-2</v>
      </c>
      <c r="D54" s="11">
        <v>6.343E-2</v>
      </c>
      <c r="E54" s="11">
        <v>6.4489999999999992E-2</v>
      </c>
      <c r="F54" s="11">
        <v>5.9950000000000003E-2</v>
      </c>
      <c r="G54" s="2">
        <v>-3.6600000000000001E-2</v>
      </c>
      <c r="I54" s="16"/>
    </row>
    <row r="55" spans="2:9" x14ac:dyDescent="0.35">
      <c r="B55" s="1">
        <v>43862</v>
      </c>
      <c r="C55" s="11">
        <v>6.3710000000000003E-2</v>
      </c>
      <c r="D55" s="11">
        <v>6.5090000000000009E-2</v>
      </c>
      <c r="E55" s="11">
        <v>6.5199999999999994E-2</v>
      </c>
      <c r="F55" s="11">
        <v>6.3259999999999997E-2</v>
      </c>
      <c r="G55" s="2">
        <v>-3.4599999999999999E-2</v>
      </c>
      <c r="I55" s="16"/>
    </row>
    <row r="56" spans="2:9" x14ac:dyDescent="0.35">
      <c r="B56" s="1">
        <v>43831</v>
      </c>
      <c r="C56" s="11">
        <v>6.5990000000000007E-2</v>
      </c>
      <c r="D56" s="11">
        <v>6.5479999999999997E-2</v>
      </c>
      <c r="E56" s="11">
        <v>6.6920000000000007E-2</v>
      </c>
      <c r="F56" s="11">
        <v>6.4850000000000005E-2</v>
      </c>
      <c r="G56" s="2">
        <v>6.8999999999999999E-3</v>
      </c>
    </row>
    <row r="57" spans="2:9" x14ac:dyDescent="0.35">
      <c r="B57" s="1">
        <v>43800</v>
      </c>
      <c r="C57" s="11">
        <v>6.5540000000000001E-2</v>
      </c>
      <c r="D57" s="11">
        <v>6.4630000000000007E-2</v>
      </c>
      <c r="E57" s="11">
        <v>6.837E-2</v>
      </c>
      <c r="F57" s="11">
        <v>6.448000000000001E-2</v>
      </c>
      <c r="G57" s="2">
        <v>1.46E-2</v>
      </c>
    </row>
    <row r="58" spans="2:9" x14ac:dyDescent="0.35">
      <c r="B58" s="1">
        <v>43770</v>
      </c>
      <c r="C58" s="11">
        <v>6.4600000000000005E-2</v>
      </c>
      <c r="D58" s="11">
        <v>6.4310000000000006E-2</v>
      </c>
      <c r="E58" s="11">
        <v>6.5739999999999993E-2</v>
      </c>
      <c r="F58" s="11">
        <v>6.4149999999999999E-2</v>
      </c>
      <c r="G58" s="2">
        <v>-2.75E-2</v>
      </c>
    </row>
    <row r="59" spans="2:9" x14ac:dyDescent="0.35">
      <c r="B59" s="1">
        <v>43739</v>
      </c>
      <c r="C59" s="11">
        <v>6.6430000000000003E-2</v>
      </c>
      <c r="D59" s="11">
        <v>6.6799999999999998E-2</v>
      </c>
      <c r="E59" s="11">
        <v>6.7390000000000005E-2</v>
      </c>
      <c r="F59" s="11">
        <v>6.5820000000000004E-2</v>
      </c>
      <c r="G59" s="2">
        <v>-7.7999999999999996E-3</v>
      </c>
    </row>
    <row r="60" spans="2:9" x14ac:dyDescent="0.35">
      <c r="B60" s="1">
        <v>43709</v>
      </c>
      <c r="C60" s="11">
        <v>6.695000000000001E-2</v>
      </c>
      <c r="D60" s="11">
        <v>6.4979999999999996E-2</v>
      </c>
      <c r="E60" s="11">
        <v>6.8739999999999996E-2</v>
      </c>
      <c r="F60" s="11">
        <v>6.4880000000000007E-2</v>
      </c>
      <c r="G60" s="2">
        <v>2.12E-2</v>
      </c>
    </row>
    <row r="61" spans="2:9" x14ac:dyDescent="0.35">
      <c r="B61" s="1">
        <v>43678</v>
      </c>
      <c r="C61" s="11">
        <v>6.5560000000000007E-2</v>
      </c>
      <c r="D61" s="11">
        <v>6.3939999999999997E-2</v>
      </c>
      <c r="E61" s="11">
        <v>6.6390000000000005E-2</v>
      </c>
      <c r="F61" s="11">
        <v>6.2960000000000002E-2</v>
      </c>
      <c r="G61" s="2">
        <v>2.9399999999999999E-2</v>
      </c>
    </row>
    <row r="62" spans="2:9" x14ac:dyDescent="0.35">
      <c r="B62" s="1">
        <v>43647</v>
      </c>
      <c r="C62" s="11">
        <v>6.3689999999999997E-2</v>
      </c>
      <c r="D62" s="11">
        <v>6.9059999999999996E-2</v>
      </c>
      <c r="E62" s="11">
        <v>6.93E-2</v>
      </c>
      <c r="F62" s="11">
        <v>6.2659999999999993E-2</v>
      </c>
      <c r="G62" s="2">
        <v>-7.4099999999999999E-2</v>
      </c>
    </row>
    <row r="63" spans="2:9" x14ac:dyDescent="0.35">
      <c r="B63" s="1">
        <v>43617</v>
      </c>
      <c r="C63" s="11">
        <v>6.878999999999999E-2</v>
      </c>
      <c r="D63" s="11">
        <v>6.9489999999999996E-2</v>
      </c>
      <c r="E63" s="11">
        <v>7.0970000000000005E-2</v>
      </c>
      <c r="F63" s="11">
        <v>6.7339999999999997E-2</v>
      </c>
      <c r="G63" s="2">
        <v>-2.18E-2</v>
      </c>
    </row>
    <row r="64" spans="2:9" x14ac:dyDescent="0.35">
      <c r="B64" s="1">
        <v>43586</v>
      </c>
      <c r="C64" s="11">
        <v>7.0319999999999994E-2</v>
      </c>
      <c r="D64" s="11">
        <v>7.4109999999999995E-2</v>
      </c>
      <c r="E64" s="11">
        <v>7.4260000000000007E-2</v>
      </c>
      <c r="F64" s="11">
        <v>7.0300000000000001E-2</v>
      </c>
      <c r="G64" s="2">
        <v>-5.1499999999999997E-2</v>
      </c>
    </row>
    <row r="65" spans="2:7" x14ac:dyDescent="0.35">
      <c r="B65" s="1">
        <v>43556</v>
      </c>
      <c r="C65" s="11">
        <v>7.4139999999999998E-2</v>
      </c>
      <c r="D65" s="11">
        <v>7.356E-2</v>
      </c>
      <c r="E65" s="11">
        <v>7.4969999999999995E-2</v>
      </c>
      <c r="F65" s="11">
        <v>7.2290000000000007E-2</v>
      </c>
      <c r="G65" s="2">
        <v>9.2999999999999992E-3</v>
      </c>
    </row>
    <row r="66" spans="2:7" x14ac:dyDescent="0.35">
      <c r="B66" s="1">
        <v>43525</v>
      </c>
      <c r="C66" s="11">
        <v>7.3459999999999998E-2</v>
      </c>
      <c r="D66" s="11">
        <v>7.5880000000000003E-2</v>
      </c>
      <c r="E66" s="11">
        <v>7.5899999999999995E-2</v>
      </c>
      <c r="F66" s="11">
        <v>7.3010000000000005E-2</v>
      </c>
      <c r="G66" s="2">
        <v>-3.2300000000000002E-2</v>
      </c>
    </row>
    <row r="67" spans="2:7" x14ac:dyDescent="0.35">
      <c r="B67" s="1">
        <v>43497</v>
      </c>
      <c r="C67" s="11">
        <v>7.5910000000000005E-2</v>
      </c>
      <c r="D67" s="11">
        <v>7.4700000000000003E-2</v>
      </c>
      <c r="E67" s="11">
        <v>7.6990000000000003E-2</v>
      </c>
      <c r="F67" s="11">
        <v>7.4249999999999997E-2</v>
      </c>
      <c r="G67" s="2">
        <v>1.44E-2</v>
      </c>
    </row>
    <row r="68" spans="2:7" x14ac:dyDescent="0.35">
      <c r="B68" s="1">
        <v>43466</v>
      </c>
      <c r="C68" s="11">
        <v>7.4829999999999994E-2</v>
      </c>
      <c r="D68" s="11">
        <v>7.4009999999999992E-2</v>
      </c>
      <c r="E68" s="11">
        <v>7.6499999999999999E-2</v>
      </c>
      <c r="F68" s="11">
        <v>7.3499999999999996E-2</v>
      </c>
      <c r="G68" s="2">
        <v>1.5299999999999999E-2</v>
      </c>
    </row>
    <row r="69" spans="2:7" x14ac:dyDescent="0.35">
      <c r="B69" s="1">
        <v>43435</v>
      </c>
      <c r="C69" s="11">
        <v>7.3700000000000002E-2</v>
      </c>
      <c r="D69" s="11">
        <v>7.646E-2</v>
      </c>
      <c r="E69" s="11">
        <v>7.7030000000000001E-2</v>
      </c>
      <c r="F69" s="11">
        <v>7.2179999999999994E-2</v>
      </c>
      <c r="G69" s="2">
        <v>-3.1199999999999999E-2</v>
      </c>
    </row>
    <row r="70" spans="2:7" x14ac:dyDescent="0.35">
      <c r="B70" s="1">
        <v>43405</v>
      </c>
      <c r="C70" s="11">
        <v>7.6069999999999999E-2</v>
      </c>
      <c r="D70" s="11">
        <v>7.8310000000000005E-2</v>
      </c>
      <c r="E70" s="11">
        <v>7.8399999999999997E-2</v>
      </c>
      <c r="F70" s="11">
        <v>7.5759999999999994E-2</v>
      </c>
      <c r="G70" s="2">
        <v>-3.1300000000000001E-2</v>
      </c>
    </row>
    <row r="71" spans="2:7" x14ac:dyDescent="0.35">
      <c r="B71" s="1">
        <v>43374</v>
      </c>
      <c r="C71" s="11">
        <v>7.8530000000000003E-2</v>
      </c>
      <c r="D71" s="11">
        <v>7.9229999999999995E-2</v>
      </c>
      <c r="E71" s="11">
        <v>8.2100000000000006E-2</v>
      </c>
      <c r="F71" s="11">
        <v>7.7969999999999998E-2</v>
      </c>
      <c r="G71" s="2">
        <v>-2.1299999999999999E-2</v>
      </c>
    </row>
    <row r="72" spans="2:7" x14ac:dyDescent="0.35">
      <c r="B72" s="1">
        <v>43344</v>
      </c>
      <c r="C72" s="11">
        <v>8.0239999999999992E-2</v>
      </c>
      <c r="D72" s="11">
        <v>7.9399999999999998E-2</v>
      </c>
      <c r="E72" s="11">
        <v>8.2309999999999994E-2</v>
      </c>
      <c r="F72" s="11">
        <v>7.9170000000000004E-2</v>
      </c>
      <c r="G72" s="2">
        <v>9.1999999999999998E-3</v>
      </c>
    </row>
    <row r="73" spans="2:7" x14ac:dyDescent="0.35">
      <c r="B73" s="1">
        <v>43313</v>
      </c>
      <c r="C73" s="11">
        <v>7.9509999999999997E-2</v>
      </c>
      <c r="D73" s="11">
        <v>7.7670000000000003E-2</v>
      </c>
      <c r="E73" s="11">
        <v>7.9579999999999998E-2</v>
      </c>
      <c r="F73" s="11">
        <v>7.6810000000000003E-2</v>
      </c>
      <c r="G73" s="2">
        <v>2.3E-2</v>
      </c>
    </row>
    <row r="74" spans="2:7" x14ac:dyDescent="0.35">
      <c r="B74" s="1">
        <v>43282</v>
      </c>
      <c r="C74" s="11">
        <v>7.7719999999999997E-2</v>
      </c>
      <c r="D74" s="11">
        <v>7.8890000000000002E-2</v>
      </c>
      <c r="E74" s="11">
        <v>7.9170000000000004E-2</v>
      </c>
      <c r="F74" s="11">
        <v>7.7229999999999993E-2</v>
      </c>
      <c r="G74" s="2">
        <v>-1.66E-2</v>
      </c>
    </row>
    <row r="75" spans="2:7" x14ac:dyDescent="0.35">
      <c r="B75" s="1">
        <v>43252</v>
      </c>
      <c r="C75" s="11">
        <v>7.9029999999999989E-2</v>
      </c>
      <c r="D75" s="11">
        <v>7.8600000000000003E-2</v>
      </c>
      <c r="E75" s="11">
        <v>0.08</v>
      </c>
      <c r="F75" s="11">
        <v>7.7689999999999995E-2</v>
      </c>
      <c r="G75" s="2">
        <v>9.7999999999999997E-3</v>
      </c>
    </row>
    <row r="76" spans="2:7" x14ac:dyDescent="0.35">
      <c r="B76" s="1">
        <v>43221</v>
      </c>
      <c r="C76" s="11">
        <v>7.8259999999999996E-2</v>
      </c>
      <c r="D76" s="11">
        <v>7.7310000000000004E-2</v>
      </c>
      <c r="E76" s="11">
        <v>7.9450000000000007E-2</v>
      </c>
      <c r="F76" s="11">
        <v>7.553E-2</v>
      </c>
      <c r="G76" s="2">
        <v>7.6E-3</v>
      </c>
    </row>
    <row r="77" spans="2:7" x14ac:dyDescent="0.35">
      <c r="B77" s="1">
        <v>43191</v>
      </c>
      <c r="C77" s="11">
        <v>7.7670000000000003E-2</v>
      </c>
      <c r="D77" s="11">
        <v>7.3330000000000006E-2</v>
      </c>
      <c r="E77" s="11">
        <v>7.7969999999999998E-2</v>
      </c>
      <c r="F77" s="11">
        <v>7.1230000000000002E-2</v>
      </c>
      <c r="G77" s="2">
        <v>4.99E-2</v>
      </c>
    </row>
    <row r="78" spans="2:7" x14ac:dyDescent="0.35">
      <c r="B78" s="1">
        <v>43160</v>
      </c>
      <c r="C78" s="11">
        <v>7.397999999999999E-2</v>
      </c>
      <c r="D78" s="11">
        <v>7.7259999999999995E-2</v>
      </c>
      <c r="E78" s="11">
        <v>7.8E-2</v>
      </c>
      <c r="F78" s="11">
        <v>7.2859999999999994E-2</v>
      </c>
      <c r="G78" s="2">
        <v>-4.2500000000000003E-2</v>
      </c>
    </row>
    <row r="79" spans="2:7" x14ac:dyDescent="0.35">
      <c r="B79" s="1">
        <v>43132</v>
      </c>
      <c r="C79" s="11">
        <v>7.7259999999999995E-2</v>
      </c>
      <c r="D79" s="11">
        <v>7.4459999999999998E-2</v>
      </c>
      <c r="E79" s="11">
        <v>7.8159999999999993E-2</v>
      </c>
      <c r="F79" s="11">
        <v>7.399E-2</v>
      </c>
      <c r="G79" s="2">
        <v>3.9800000000000002E-2</v>
      </c>
    </row>
    <row r="80" spans="2:7" x14ac:dyDescent="0.35">
      <c r="B80" s="1">
        <v>43101</v>
      </c>
      <c r="C80" s="11">
        <v>7.4299999999999991E-2</v>
      </c>
      <c r="D80" s="11">
        <v>7.349E-2</v>
      </c>
      <c r="E80" s="11">
        <v>7.5869999999999993E-2</v>
      </c>
      <c r="F80" s="11">
        <v>7.2430000000000008E-2</v>
      </c>
      <c r="G80" s="2">
        <v>1.4200000000000001E-2</v>
      </c>
    </row>
    <row r="81" spans="2:7" x14ac:dyDescent="0.35">
      <c r="B81" s="1">
        <v>43070</v>
      </c>
      <c r="C81" s="11">
        <v>7.3259999999999992E-2</v>
      </c>
      <c r="D81" s="11">
        <v>7.0879999999999999E-2</v>
      </c>
      <c r="E81" s="11">
        <v>7.4099999999999999E-2</v>
      </c>
      <c r="F81" s="11">
        <v>7.0120000000000002E-2</v>
      </c>
      <c r="G81" s="2">
        <v>3.7999999999999999E-2</v>
      </c>
    </row>
    <row r="82" spans="2:7" x14ac:dyDescent="0.35">
      <c r="B82" s="1">
        <v>43040</v>
      </c>
      <c r="C82" s="11">
        <v>7.0580000000000004E-2</v>
      </c>
      <c r="D82" s="11">
        <v>6.878999999999999E-2</v>
      </c>
      <c r="E82" s="11">
        <v>7.084E-2</v>
      </c>
      <c r="F82" s="11">
        <v>6.8470000000000003E-2</v>
      </c>
      <c r="G82" s="2">
        <v>2.86E-2</v>
      </c>
    </row>
    <row r="83" spans="2:7" x14ac:dyDescent="0.35">
      <c r="B83" s="1">
        <v>43009</v>
      </c>
      <c r="C83" s="11">
        <v>6.862E-2</v>
      </c>
      <c r="D83" s="11">
        <v>6.6740000000000008E-2</v>
      </c>
      <c r="E83" s="11">
        <v>6.898E-2</v>
      </c>
      <c r="F83" s="11">
        <v>6.6250000000000003E-2</v>
      </c>
      <c r="G83" s="2">
        <v>2.9899999999999999E-2</v>
      </c>
    </row>
    <row r="84" spans="2:7" x14ac:dyDescent="0.35">
      <c r="B84" s="1">
        <v>42979</v>
      </c>
      <c r="C84" s="11">
        <v>6.6630000000000009E-2</v>
      </c>
      <c r="D84" s="11">
        <v>6.4920000000000005E-2</v>
      </c>
      <c r="E84" s="11">
        <v>6.7099999999999993E-2</v>
      </c>
      <c r="F84" s="11">
        <v>6.4770000000000008E-2</v>
      </c>
      <c r="G84" s="2">
        <v>2.1100000000000001E-2</v>
      </c>
    </row>
    <row r="85" spans="2:7" x14ac:dyDescent="0.35">
      <c r="B85" s="1">
        <v>42948</v>
      </c>
      <c r="C85" s="11">
        <v>6.5250000000000002E-2</v>
      </c>
      <c r="D85" s="11">
        <v>6.4659999999999995E-2</v>
      </c>
      <c r="E85" s="11">
        <v>6.5759999999999999E-2</v>
      </c>
      <c r="F85" s="11">
        <v>6.4189999999999997E-2</v>
      </c>
      <c r="G85" s="2">
        <v>9.2999999999999992E-3</v>
      </c>
    </row>
    <row r="86" spans="2:7" x14ac:dyDescent="0.35">
      <c r="B86" s="1">
        <v>42917</v>
      </c>
      <c r="C86" s="11">
        <v>6.4649999999999999E-2</v>
      </c>
      <c r="D86" s="11">
        <v>6.6100000000000006E-2</v>
      </c>
      <c r="E86" s="11">
        <v>6.6180000000000003E-2</v>
      </c>
      <c r="F86" s="11">
        <v>6.404E-2</v>
      </c>
      <c r="G86" s="2">
        <v>-7.1000000000000004E-3</v>
      </c>
    </row>
    <row r="87" spans="2:7" x14ac:dyDescent="0.35">
      <c r="B87" s="1">
        <v>42887</v>
      </c>
      <c r="C87" s="11">
        <v>6.5110000000000001E-2</v>
      </c>
      <c r="D87" s="11">
        <v>6.6489999999999994E-2</v>
      </c>
      <c r="E87" s="11">
        <v>6.6720000000000002E-2</v>
      </c>
      <c r="F87" s="11">
        <v>6.4189999999999997E-2</v>
      </c>
      <c r="G87" s="2">
        <v>-2.2499999999999999E-2</v>
      </c>
    </row>
    <row r="88" spans="2:7" x14ac:dyDescent="0.35">
      <c r="B88" s="1">
        <v>42856</v>
      </c>
      <c r="C88" s="11">
        <v>6.6610000000000003E-2</v>
      </c>
      <c r="D88" s="11">
        <v>6.9680000000000006E-2</v>
      </c>
      <c r="E88" s="11">
        <v>6.9940000000000002E-2</v>
      </c>
      <c r="F88" s="11">
        <v>6.6529999999999992E-2</v>
      </c>
      <c r="G88" s="2">
        <v>-4.3099999999999999E-2</v>
      </c>
    </row>
    <row r="89" spans="2:7" x14ac:dyDescent="0.35">
      <c r="B89" s="1">
        <v>42826</v>
      </c>
      <c r="C89" s="11">
        <v>6.9610000000000005E-2</v>
      </c>
      <c r="D89" s="11">
        <v>6.658E-2</v>
      </c>
      <c r="E89" s="11">
        <v>6.9830000000000003E-2</v>
      </c>
      <c r="F89" s="11">
        <v>6.5540000000000001E-2</v>
      </c>
      <c r="G89" s="2">
        <v>4.5499999999999999E-2</v>
      </c>
    </row>
    <row r="90" spans="2:7" x14ac:dyDescent="0.35">
      <c r="B90" s="1">
        <v>42795</v>
      </c>
      <c r="C90" s="11">
        <v>6.658E-2</v>
      </c>
      <c r="D90" s="11">
        <v>6.898E-2</v>
      </c>
      <c r="E90" s="11">
        <v>6.9320000000000007E-2</v>
      </c>
      <c r="F90" s="11">
        <v>6.6650000000000001E-2</v>
      </c>
      <c r="G90" s="2">
        <v>-3.09E-2</v>
      </c>
    </row>
    <row r="91" spans="2:7" x14ac:dyDescent="0.35">
      <c r="B91" s="1">
        <v>42767</v>
      </c>
      <c r="C91" s="11">
        <v>6.8699999999999997E-2</v>
      </c>
      <c r="D91" s="11">
        <v>6.402999999999999E-2</v>
      </c>
      <c r="E91" s="11">
        <v>6.9530000000000008E-2</v>
      </c>
      <c r="F91" s="11">
        <v>6.3759999999999997E-2</v>
      </c>
      <c r="G91" s="2">
        <v>7.2300000000000003E-2</v>
      </c>
    </row>
    <row r="92" spans="2:7" x14ac:dyDescent="0.35">
      <c r="B92" s="1">
        <v>42736</v>
      </c>
      <c r="C92" s="11">
        <v>6.4070000000000002E-2</v>
      </c>
      <c r="D92" s="11">
        <v>6.4829999999999999E-2</v>
      </c>
      <c r="E92" s="11">
        <v>6.4939999999999998E-2</v>
      </c>
      <c r="F92" s="11">
        <v>6.2939999999999996E-2</v>
      </c>
      <c r="G92" s="2">
        <v>-1.61E-2</v>
      </c>
    </row>
    <row r="93" spans="2:7" x14ac:dyDescent="0.35">
      <c r="B93" s="1">
        <v>42705</v>
      </c>
      <c r="C93" s="11">
        <v>6.5119999999999997E-2</v>
      </c>
      <c r="D93" s="11">
        <v>6.2570000000000001E-2</v>
      </c>
      <c r="E93" s="11">
        <v>6.6199999999999995E-2</v>
      </c>
      <c r="F93" s="11">
        <v>6.1689999999999995E-2</v>
      </c>
      <c r="G93" s="2">
        <v>4.3099999999999999E-2</v>
      </c>
    </row>
    <row r="94" spans="2:7" x14ac:dyDescent="0.35">
      <c r="B94" s="1">
        <v>42675</v>
      </c>
      <c r="C94" s="11">
        <v>6.2430000000000006E-2</v>
      </c>
      <c r="D94" s="11">
        <v>6.8729999999999999E-2</v>
      </c>
      <c r="E94" s="11">
        <v>6.9290000000000004E-2</v>
      </c>
      <c r="F94" s="11">
        <v>6.1130000000000004E-2</v>
      </c>
      <c r="G94" s="2">
        <v>-9.3200000000000005E-2</v>
      </c>
    </row>
    <row r="95" spans="2:7" x14ac:dyDescent="0.35">
      <c r="B95" s="1">
        <v>42644</v>
      </c>
      <c r="C95" s="11">
        <v>6.8849999999999995E-2</v>
      </c>
      <c r="D95" s="11">
        <v>6.9560000000000011E-2</v>
      </c>
      <c r="E95" s="11">
        <v>6.9560000000000011E-2</v>
      </c>
      <c r="F95" s="11">
        <v>6.7830000000000001E-2</v>
      </c>
      <c r="G95" s="2">
        <v>-1.0500000000000001E-2</v>
      </c>
    </row>
    <row r="96" spans="2:7" x14ac:dyDescent="0.35">
      <c r="B96" s="1">
        <v>42614</v>
      </c>
      <c r="C96" s="11">
        <v>6.9580000000000003E-2</v>
      </c>
      <c r="D96" s="11">
        <v>7.1040000000000006E-2</v>
      </c>
      <c r="E96" s="11">
        <v>7.1260000000000004E-2</v>
      </c>
      <c r="F96" s="11">
        <v>6.9099999999999995E-2</v>
      </c>
      <c r="G96" s="2">
        <v>-2.1399999999999999E-2</v>
      </c>
    </row>
    <row r="97" spans="2:7" x14ac:dyDescent="0.35">
      <c r="B97" s="1">
        <v>42583</v>
      </c>
      <c r="C97" s="11">
        <v>7.1099999999999997E-2</v>
      </c>
      <c r="D97" s="11">
        <v>7.1379999999999999E-2</v>
      </c>
      <c r="E97" s="11">
        <v>7.2249999999999995E-2</v>
      </c>
      <c r="F97" s="11">
        <v>7.0739999999999997E-2</v>
      </c>
      <c r="G97" s="2">
        <v>-7.4000000000000003E-3</v>
      </c>
    </row>
    <row r="98" spans="2:7" x14ac:dyDescent="0.35">
      <c r="B98" s="1">
        <v>42552</v>
      </c>
      <c r="C98" s="11">
        <v>7.1629999999999999E-2</v>
      </c>
      <c r="D98" s="11">
        <v>7.4410000000000004E-2</v>
      </c>
      <c r="E98" s="11">
        <v>7.4410000000000004E-2</v>
      </c>
      <c r="F98" s="11">
        <v>7.1609999999999993E-2</v>
      </c>
      <c r="G98" s="2">
        <v>-3.8300000000000001E-2</v>
      </c>
    </row>
    <row r="99" spans="2:7" x14ac:dyDescent="0.35">
      <c r="B99" s="1">
        <v>42522</v>
      </c>
      <c r="C99" s="11">
        <v>7.4480000000000005E-2</v>
      </c>
      <c r="D99" s="11">
        <v>7.4730000000000005E-2</v>
      </c>
      <c r="E99" s="11">
        <v>7.5459999999999999E-2</v>
      </c>
      <c r="F99" s="11">
        <v>7.4209999999999998E-2</v>
      </c>
      <c r="G99" s="2">
        <v>-3.0999999999999999E-3</v>
      </c>
    </row>
    <row r="100" spans="2:7" x14ac:dyDescent="0.35">
      <c r="B100" s="1">
        <v>42491</v>
      </c>
      <c r="C100" s="11">
        <v>7.4709999999999999E-2</v>
      </c>
      <c r="D100" s="11">
        <v>7.4389999999999998E-2</v>
      </c>
      <c r="E100" s="11">
        <v>7.4990000000000001E-2</v>
      </c>
      <c r="F100" s="11">
        <v>7.4189999999999992E-2</v>
      </c>
      <c r="G100" s="2">
        <v>4.7999999999999996E-3</v>
      </c>
    </row>
    <row r="101" spans="2:7" x14ac:dyDescent="0.35">
      <c r="B101" s="1">
        <v>42461</v>
      </c>
      <c r="C101" s="11">
        <v>7.4349999999999999E-2</v>
      </c>
      <c r="D101" s="11">
        <v>7.4509999999999993E-2</v>
      </c>
      <c r="E101" s="11">
        <v>7.4959999999999999E-2</v>
      </c>
      <c r="F101" s="11">
        <v>7.3529999999999998E-2</v>
      </c>
      <c r="G101" s="2">
        <v>-3.2000000000000002E-3</v>
      </c>
    </row>
    <row r="102" spans="2:7" x14ac:dyDescent="0.35">
      <c r="B102" s="1">
        <v>42430</v>
      </c>
      <c r="C102" s="11">
        <v>7.458999999999999E-2</v>
      </c>
      <c r="D102" s="11">
        <v>7.6299999999999993E-2</v>
      </c>
      <c r="E102" s="11">
        <v>7.6719999999999997E-2</v>
      </c>
      <c r="F102" s="11">
        <v>7.4529999999999999E-2</v>
      </c>
      <c r="G102" s="2">
        <v>-2.1499999999999998E-2</v>
      </c>
    </row>
    <row r="103" spans="2:7" x14ac:dyDescent="0.35">
      <c r="B103" s="1">
        <v>42401</v>
      </c>
      <c r="C103" s="11">
        <v>7.6230000000000006E-2</v>
      </c>
      <c r="D103" s="11">
        <v>7.7929999999999999E-2</v>
      </c>
      <c r="E103" s="11">
        <v>7.8789999999999999E-2</v>
      </c>
      <c r="F103" s="11">
        <v>7.6170000000000002E-2</v>
      </c>
      <c r="G103" s="2">
        <v>-2.01E-2</v>
      </c>
    </row>
    <row r="104" spans="2:7" x14ac:dyDescent="0.35">
      <c r="B104" s="1">
        <v>42370</v>
      </c>
      <c r="C104" s="11">
        <v>7.7789999999999998E-2</v>
      </c>
      <c r="D104" s="11">
        <v>7.7539999999999998E-2</v>
      </c>
      <c r="E104" s="11">
        <v>7.8320000000000001E-2</v>
      </c>
      <c r="F104" s="11">
        <v>7.707E-2</v>
      </c>
      <c r="G104" s="2">
        <v>2.7000000000000001E-3</v>
      </c>
    </row>
    <row r="105" spans="2:7" x14ac:dyDescent="0.35">
      <c r="B105" s="1">
        <v>42339</v>
      </c>
      <c r="C105" s="11">
        <v>7.7579999999999996E-2</v>
      </c>
      <c r="D105" s="11">
        <v>7.7850000000000003E-2</v>
      </c>
      <c r="E105" s="11">
        <v>7.8179999999999999E-2</v>
      </c>
      <c r="F105" s="11">
        <v>7.6859999999999998E-2</v>
      </c>
      <c r="G105" s="2">
        <v>-3.5999999999999999E-3</v>
      </c>
    </row>
    <row r="106" spans="2:7" x14ac:dyDescent="0.35">
      <c r="B106" s="1">
        <v>42309</v>
      </c>
      <c r="C106" s="11">
        <v>7.7859999999999999E-2</v>
      </c>
      <c r="D106" s="11">
        <v>7.6399999999999996E-2</v>
      </c>
      <c r="E106" s="11">
        <v>7.7880000000000005E-2</v>
      </c>
      <c r="F106" s="11">
        <v>7.6100000000000001E-2</v>
      </c>
      <c r="G106" s="2">
        <v>1.9099999999999999E-2</v>
      </c>
    </row>
    <row r="107" spans="2:7" x14ac:dyDescent="0.35">
      <c r="B107" s="1">
        <v>42278</v>
      </c>
      <c r="C107" s="11">
        <v>7.6399999999999996E-2</v>
      </c>
      <c r="D107" s="11">
        <v>7.5270000000000004E-2</v>
      </c>
      <c r="E107" s="11">
        <v>7.6479999999999992E-2</v>
      </c>
      <c r="F107" s="11">
        <v>7.4959999999999999E-2</v>
      </c>
      <c r="G107" s="2">
        <v>1.34E-2</v>
      </c>
    </row>
    <row r="108" spans="2:7" x14ac:dyDescent="0.35">
      <c r="B108" s="1">
        <v>42248</v>
      </c>
      <c r="C108" s="11">
        <v>7.5389999999999999E-2</v>
      </c>
      <c r="D108" s="11">
        <v>7.7929999999999999E-2</v>
      </c>
      <c r="E108" s="11">
        <v>7.8030000000000002E-2</v>
      </c>
      <c r="F108" s="11">
        <v>7.5270000000000004E-2</v>
      </c>
      <c r="G108" s="2">
        <v>-3.15E-2</v>
      </c>
    </row>
    <row r="109" spans="2:7" x14ac:dyDescent="0.35">
      <c r="B109" s="1">
        <v>42217</v>
      </c>
      <c r="C109" s="11">
        <v>7.7839999999999993E-2</v>
      </c>
      <c r="D109" s="11">
        <v>7.7880000000000005E-2</v>
      </c>
      <c r="E109" s="11">
        <v>7.911E-2</v>
      </c>
      <c r="F109" s="11">
        <v>7.7119999999999994E-2</v>
      </c>
      <c r="G109" s="2">
        <v>-2.8E-3</v>
      </c>
    </row>
    <row r="110" spans="2:7" x14ac:dyDescent="0.35">
      <c r="B110" s="1">
        <v>42186</v>
      </c>
      <c r="C110" s="11">
        <v>7.8060000000000004E-2</v>
      </c>
      <c r="D110" s="11">
        <v>7.8649999999999998E-2</v>
      </c>
      <c r="E110" s="11">
        <v>7.9089999999999994E-2</v>
      </c>
      <c r="F110" s="11">
        <v>7.7249999999999999E-2</v>
      </c>
      <c r="G110" s="2">
        <v>-7.0000000000000001E-3</v>
      </c>
    </row>
    <row r="111" spans="2:7" x14ac:dyDescent="0.35">
      <c r="B111" s="1">
        <v>42156</v>
      </c>
      <c r="C111" s="11">
        <v>7.8609999999999999E-2</v>
      </c>
      <c r="D111" s="11">
        <v>7.8149999999999997E-2</v>
      </c>
      <c r="E111" s="11">
        <v>8.0169999999999991E-2</v>
      </c>
      <c r="F111" s="11">
        <v>7.689E-2</v>
      </c>
      <c r="G111" s="2">
        <v>5.8999999999999999E-3</v>
      </c>
    </row>
    <row r="112" spans="2:7" x14ac:dyDescent="0.35">
      <c r="B112" s="1">
        <v>42125</v>
      </c>
      <c r="C112" s="11">
        <v>7.8149999999999997E-2</v>
      </c>
      <c r="D112" s="11">
        <v>7.8750000000000001E-2</v>
      </c>
      <c r="E112" s="11">
        <v>8.0070000000000002E-2</v>
      </c>
      <c r="F112" s="11">
        <v>7.8090000000000007E-2</v>
      </c>
      <c r="G112" s="2">
        <v>-5.7000000000000002E-3</v>
      </c>
    </row>
    <row r="113" spans="2:7" x14ac:dyDescent="0.35">
      <c r="B113" s="1">
        <v>42095</v>
      </c>
      <c r="C113" s="11">
        <v>7.8600000000000003E-2</v>
      </c>
      <c r="D113" s="11">
        <v>7.7220000000000011E-2</v>
      </c>
      <c r="E113" s="11">
        <v>7.8730000000000008E-2</v>
      </c>
      <c r="F113" s="11">
        <v>7.7109999999999998E-2</v>
      </c>
      <c r="G113" s="2">
        <v>1.5800000000000002E-2</v>
      </c>
    </row>
    <row r="114" spans="2:7" x14ac:dyDescent="0.35">
      <c r="B114" s="1">
        <v>42064</v>
      </c>
      <c r="C114" s="11">
        <v>7.7380000000000004E-2</v>
      </c>
      <c r="D114" s="11">
        <v>7.7380000000000004E-2</v>
      </c>
      <c r="E114" s="11">
        <v>7.8109999999999999E-2</v>
      </c>
      <c r="F114" s="11">
        <v>7.6479999999999992E-2</v>
      </c>
      <c r="G114" s="2">
        <v>1.8E-3</v>
      </c>
    </row>
    <row r="115" spans="2:7" x14ac:dyDescent="0.35">
      <c r="B115" s="1">
        <v>42036</v>
      </c>
      <c r="C115" s="11">
        <v>7.7240000000000003E-2</v>
      </c>
      <c r="D115" s="11">
        <v>7.6999999999999999E-2</v>
      </c>
      <c r="E115" s="11">
        <v>7.7519999999999992E-2</v>
      </c>
      <c r="F115" s="11">
        <v>7.6399999999999996E-2</v>
      </c>
      <c r="G115" s="2">
        <v>4.3E-3</v>
      </c>
    </row>
    <row r="116" spans="2:7" x14ac:dyDescent="0.35">
      <c r="B116" s="1">
        <v>42005</v>
      </c>
      <c r="C116" s="11">
        <v>7.6909999999999992E-2</v>
      </c>
      <c r="D116" s="11">
        <v>7.8520000000000006E-2</v>
      </c>
      <c r="E116" s="11">
        <v>7.918E-2</v>
      </c>
      <c r="F116" s="11">
        <v>7.6719999999999997E-2</v>
      </c>
      <c r="G116" s="2">
        <v>-2.0899999999999998E-2</v>
      </c>
    </row>
    <row r="117" spans="2:7" x14ac:dyDescent="0.35">
      <c r="B117" s="1">
        <v>41974</v>
      </c>
      <c r="C117" s="11">
        <v>7.8550000000000009E-2</v>
      </c>
      <c r="D117" s="11">
        <v>8.0579999999999999E-2</v>
      </c>
      <c r="E117" s="11">
        <v>8.1099999999999992E-2</v>
      </c>
      <c r="F117" s="11">
        <v>7.7800000000000008E-2</v>
      </c>
      <c r="G117" s="2">
        <v>-2.87E-2</v>
      </c>
    </row>
    <row r="118" spans="2:7" x14ac:dyDescent="0.35">
      <c r="B118" s="1">
        <v>41944</v>
      </c>
      <c r="C118" s="11">
        <v>8.0869999999999997E-2</v>
      </c>
      <c r="D118" s="11">
        <v>8.2619999999999999E-2</v>
      </c>
      <c r="E118" s="11">
        <v>8.2659999999999997E-2</v>
      </c>
      <c r="F118" s="11">
        <v>8.0589999999999995E-2</v>
      </c>
      <c r="G118" s="2">
        <v>-2.3099999999999999E-2</v>
      </c>
    </row>
    <row r="119" spans="2:7" x14ac:dyDescent="0.35">
      <c r="B119" s="1">
        <v>41913</v>
      </c>
      <c r="C119" s="11">
        <v>8.2780000000000006E-2</v>
      </c>
      <c r="D119" s="11">
        <v>8.5109999999999991E-2</v>
      </c>
      <c r="E119" s="11">
        <v>8.5109999999999991E-2</v>
      </c>
      <c r="F119" s="11">
        <v>8.2550000000000012E-2</v>
      </c>
      <c r="G119" s="2">
        <v>-2.7400000000000001E-2</v>
      </c>
    </row>
    <row r="120" spans="2:7" x14ac:dyDescent="0.35">
      <c r="B120" s="1">
        <v>41883</v>
      </c>
      <c r="C120" s="11">
        <v>8.5109999999999991E-2</v>
      </c>
      <c r="D120" s="11">
        <v>8.5630000000000012E-2</v>
      </c>
      <c r="E120" s="11">
        <v>8.5630000000000012E-2</v>
      </c>
      <c r="F120" s="11">
        <v>8.4229999999999999E-2</v>
      </c>
      <c r="G120" s="2">
        <v>-5.5999999999999999E-3</v>
      </c>
    </row>
    <row r="121" spans="2:7" x14ac:dyDescent="0.35">
      <c r="B121" s="1">
        <v>41852</v>
      </c>
      <c r="C121" s="11">
        <v>8.5589999999999999E-2</v>
      </c>
      <c r="D121" s="11">
        <v>8.7469999999999992E-2</v>
      </c>
      <c r="E121" s="11">
        <v>8.8900000000000007E-2</v>
      </c>
      <c r="F121" s="11">
        <v>8.478999999999999E-2</v>
      </c>
      <c r="G121" s="2">
        <v>-1.8200000000000001E-2</v>
      </c>
    </row>
    <row r="122" spans="2:7" x14ac:dyDescent="0.35">
      <c r="B122" s="1">
        <v>41821</v>
      </c>
      <c r="C122" s="11">
        <v>8.7179999999999994E-2</v>
      </c>
      <c r="D122" s="11">
        <v>8.7390000000000009E-2</v>
      </c>
      <c r="E122" s="11">
        <v>8.8399999999999992E-2</v>
      </c>
      <c r="F122" s="11">
        <v>8.634E-2</v>
      </c>
      <c r="G122" s="2">
        <v>-3.0000000000000001E-3</v>
      </c>
    </row>
    <row r="123" spans="2:7" x14ac:dyDescent="0.35">
      <c r="B123" s="1">
        <v>41791</v>
      </c>
      <c r="C123" s="11">
        <v>8.7440000000000004E-2</v>
      </c>
      <c r="D123" s="11">
        <v>8.6519999999999986E-2</v>
      </c>
      <c r="E123" s="11">
        <v>8.7849999999999998E-2</v>
      </c>
      <c r="F123" s="11">
        <v>8.4970000000000004E-2</v>
      </c>
      <c r="G123" s="2">
        <v>1.15E-2</v>
      </c>
    </row>
    <row r="124" spans="2:7" x14ac:dyDescent="0.35">
      <c r="B124" s="1">
        <v>41760</v>
      </c>
      <c r="C124" s="11">
        <v>8.6449999999999999E-2</v>
      </c>
      <c r="D124" s="11">
        <v>8.8160000000000002E-2</v>
      </c>
      <c r="E124" s="11">
        <v>8.8749999999999996E-2</v>
      </c>
      <c r="F124" s="11">
        <v>8.5999999999999993E-2</v>
      </c>
      <c r="G124" s="2">
        <v>-2.07E-2</v>
      </c>
    </row>
    <row r="125" spans="2:7" x14ac:dyDescent="0.35">
      <c r="B125" s="1">
        <v>41730</v>
      </c>
      <c r="C125" s="11">
        <v>8.8279999999999997E-2</v>
      </c>
      <c r="D125" s="11">
        <v>8.863E-2</v>
      </c>
      <c r="E125" s="11">
        <v>9.1289999999999996E-2</v>
      </c>
      <c r="F125" s="11">
        <v>8.8109999999999994E-2</v>
      </c>
      <c r="G125" s="2">
        <v>2.7000000000000001E-3</v>
      </c>
    </row>
    <row r="126" spans="2:7" x14ac:dyDescent="0.35">
      <c r="B126" s="1">
        <v>41699</v>
      </c>
      <c r="C126" s="11">
        <v>8.8040000000000007E-2</v>
      </c>
      <c r="D126" s="11">
        <v>8.8650000000000007E-2</v>
      </c>
      <c r="E126" s="11">
        <v>8.925000000000001E-2</v>
      </c>
      <c r="F126" s="11">
        <v>8.695E-2</v>
      </c>
      <c r="G126" s="2">
        <v>-6.4999999999999997E-3</v>
      </c>
    </row>
    <row r="127" spans="2:7" x14ac:dyDescent="0.35">
      <c r="B127" s="1">
        <v>41671</v>
      </c>
      <c r="C127" s="11">
        <v>8.8620000000000004E-2</v>
      </c>
      <c r="D127" s="11">
        <v>8.7739999999999985E-2</v>
      </c>
      <c r="E127" s="11">
        <v>8.9429999999999996E-2</v>
      </c>
      <c r="F127" s="11">
        <v>8.659E-2</v>
      </c>
      <c r="G127" s="2">
        <v>1.0500000000000001E-2</v>
      </c>
    </row>
    <row r="128" spans="2:7" x14ac:dyDescent="0.35">
      <c r="B128" s="1">
        <v>41640</v>
      </c>
      <c r="C128" s="11">
        <v>8.77E-2</v>
      </c>
      <c r="D128" s="11">
        <v>8.8279999999999997E-2</v>
      </c>
      <c r="E128" s="11">
        <v>8.8779999999999998E-2</v>
      </c>
      <c r="F128" s="11">
        <v>8.4930000000000005E-2</v>
      </c>
      <c r="G128" s="2">
        <v>-5.7000000000000002E-3</v>
      </c>
    </row>
    <row r="129" spans="2:7" x14ac:dyDescent="0.35">
      <c r="B129" s="1">
        <v>41609</v>
      </c>
      <c r="C129" s="11">
        <v>8.8200000000000001E-2</v>
      </c>
      <c r="D129" s="11">
        <v>9.0579999999999994E-2</v>
      </c>
      <c r="E129" s="11">
        <v>9.1899999999999996E-2</v>
      </c>
      <c r="F129" s="11">
        <v>8.7430000000000008E-2</v>
      </c>
      <c r="G129" s="2">
        <v>-2.4799999999999999E-2</v>
      </c>
    </row>
    <row r="130" spans="2:7" x14ac:dyDescent="0.35">
      <c r="B130" s="1">
        <v>41579</v>
      </c>
      <c r="C130" s="11">
        <v>9.0440000000000006E-2</v>
      </c>
      <c r="D130" s="11">
        <v>8.657999999999999E-2</v>
      </c>
      <c r="E130" s="11">
        <v>9.1440000000000007E-2</v>
      </c>
      <c r="F130" s="11">
        <v>8.6379999999999998E-2</v>
      </c>
      <c r="G130" s="2">
        <v>4.8599999999999997E-2</v>
      </c>
    </row>
    <row r="131" spans="2:7" x14ac:dyDescent="0.35">
      <c r="B131" s="1">
        <v>41548</v>
      </c>
      <c r="C131" s="11">
        <v>8.6249999999999993E-2</v>
      </c>
      <c r="D131" s="11">
        <v>8.7129999999999985E-2</v>
      </c>
      <c r="E131" s="11">
        <v>8.7430000000000008E-2</v>
      </c>
      <c r="F131" s="11">
        <v>8.3960000000000007E-2</v>
      </c>
      <c r="G131" s="2">
        <v>-1.61E-2</v>
      </c>
    </row>
    <row r="132" spans="2:7" x14ac:dyDescent="0.35">
      <c r="B132" s="1">
        <v>41518</v>
      </c>
      <c r="C132" s="11">
        <v>8.7660000000000002E-2</v>
      </c>
      <c r="D132" s="11">
        <v>8.5879999999999998E-2</v>
      </c>
      <c r="E132" s="11">
        <v>8.9009999999999992E-2</v>
      </c>
      <c r="F132" s="11">
        <v>8.1630000000000008E-2</v>
      </c>
      <c r="G132" s="2">
        <v>1.9800000000000002E-2</v>
      </c>
    </row>
    <row r="133" spans="2:7" x14ac:dyDescent="0.35">
      <c r="B133" s="1">
        <v>41487</v>
      </c>
      <c r="C133" s="11">
        <v>8.5959999999999995E-2</v>
      </c>
      <c r="D133" s="11">
        <v>8.1720000000000001E-2</v>
      </c>
      <c r="E133" s="11">
        <v>9.4839999999999994E-2</v>
      </c>
      <c r="F133" s="11">
        <v>8.0380000000000007E-2</v>
      </c>
      <c r="G133" s="2">
        <v>5.1900000000000002E-2</v>
      </c>
    </row>
    <row r="134" spans="2:7" x14ac:dyDescent="0.35">
      <c r="B134" s="1">
        <v>41456</v>
      </c>
      <c r="C134" s="11">
        <v>8.1720000000000001E-2</v>
      </c>
      <c r="D134" s="11">
        <v>7.4630000000000002E-2</v>
      </c>
      <c r="E134" s="11">
        <v>8.4809999999999997E-2</v>
      </c>
      <c r="F134" s="11">
        <v>7.4090000000000003E-2</v>
      </c>
      <c r="G134" s="2">
        <v>9.8500000000000004E-2</v>
      </c>
    </row>
    <row r="135" spans="2:7" x14ac:dyDescent="0.35">
      <c r="B135" s="1">
        <v>41426</v>
      </c>
      <c r="C135" s="11">
        <v>7.4389999999999998E-2</v>
      </c>
      <c r="D135" s="11">
        <v>7.424E-2</v>
      </c>
      <c r="E135" s="11">
        <v>7.5920000000000001E-2</v>
      </c>
      <c r="F135" s="11">
        <v>7.1919999999999998E-2</v>
      </c>
      <c r="G135" s="2">
        <v>-5.0000000000000001E-4</v>
      </c>
    </row>
    <row r="136" spans="2:7" x14ac:dyDescent="0.35">
      <c r="B136" s="1">
        <v>41395</v>
      </c>
      <c r="C136" s="11">
        <v>7.4429999999999996E-2</v>
      </c>
      <c r="D136" s="11">
        <v>7.7130000000000004E-2</v>
      </c>
      <c r="E136" s="11">
        <v>7.8009999999999996E-2</v>
      </c>
      <c r="F136" s="11">
        <v>7.3150000000000007E-2</v>
      </c>
      <c r="G136" s="2">
        <v>-3.73E-2</v>
      </c>
    </row>
    <row r="137" spans="2:7" x14ac:dyDescent="0.35">
      <c r="B137" s="1">
        <v>41365</v>
      </c>
      <c r="C137" s="11">
        <v>7.7310000000000004E-2</v>
      </c>
      <c r="D137" s="11">
        <v>7.9600000000000004E-2</v>
      </c>
      <c r="E137" s="11">
        <v>8.0070000000000002E-2</v>
      </c>
      <c r="F137" s="11">
        <v>7.7109999999999998E-2</v>
      </c>
      <c r="G137" s="2">
        <v>-2.7699999999999999E-2</v>
      </c>
    </row>
    <row r="138" spans="2:7" x14ac:dyDescent="0.35">
      <c r="B138" s="1">
        <v>41334</v>
      </c>
      <c r="C138" s="11">
        <v>7.9509999999999997E-2</v>
      </c>
      <c r="D138" s="11">
        <v>7.8550000000000009E-2</v>
      </c>
      <c r="E138" s="11">
        <v>7.9909999999999995E-2</v>
      </c>
      <c r="F138" s="11">
        <v>7.8320000000000001E-2</v>
      </c>
      <c r="G138" s="2">
        <v>0.01</v>
      </c>
    </row>
    <row r="139" spans="2:7" x14ac:dyDescent="0.35">
      <c r="B139" s="1">
        <v>41306</v>
      </c>
      <c r="C139" s="11">
        <v>7.8719999999999998E-2</v>
      </c>
      <c r="D139" s="11">
        <v>7.9250000000000001E-2</v>
      </c>
      <c r="E139" s="11">
        <v>7.9390000000000002E-2</v>
      </c>
      <c r="F139" s="11">
        <v>7.782E-2</v>
      </c>
      <c r="G139" s="2">
        <v>-5.1000000000000004E-3</v>
      </c>
    </row>
    <row r="140" spans="2:7" x14ac:dyDescent="0.35">
      <c r="B140" s="1">
        <v>41275</v>
      </c>
      <c r="C140" s="11">
        <v>7.9119999999999996E-2</v>
      </c>
      <c r="D140" s="11">
        <v>7.9839999999999994E-2</v>
      </c>
      <c r="E140" s="11">
        <v>8.0100000000000005E-2</v>
      </c>
      <c r="F140" s="11">
        <v>7.7910000000000007E-2</v>
      </c>
      <c r="G140" s="2">
        <v>-1.7000000000000001E-2</v>
      </c>
    </row>
    <row r="141" spans="2:7" x14ac:dyDescent="0.35">
      <c r="B141" s="1">
        <v>41244</v>
      </c>
      <c r="C141" s="11">
        <v>8.0489999999999992E-2</v>
      </c>
      <c r="D141" s="11">
        <v>8.1689999999999999E-2</v>
      </c>
      <c r="E141" s="11">
        <v>8.1869999999999998E-2</v>
      </c>
      <c r="F141" s="11">
        <v>8.0350000000000005E-2</v>
      </c>
      <c r="G141" s="2">
        <v>-1.54E-2</v>
      </c>
    </row>
    <row r="142" spans="2:7" x14ac:dyDescent="0.35">
      <c r="B142" s="1">
        <v>41214</v>
      </c>
      <c r="C142" s="11">
        <v>8.1750000000000003E-2</v>
      </c>
      <c r="D142" s="11">
        <v>8.2210000000000005E-2</v>
      </c>
      <c r="E142" s="11">
        <v>8.2369999999999999E-2</v>
      </c>
      <c r="F142" s="11">
        <v>8.1630000000000008E-2</v>
      </c>
      <c r="G142" s="2">
        <v>-4.8999999999999998E-3</v>
      </c>
    </row>
    <row r="143" spans="2:7" x14ac:dyDescent="0.35">
      <c r="B143" s="1">
        <v>41183</v>
      </c>
      <c r="C143" s="11">
        <v>8.2150000000000001E-2</v>
      </c>
      <c r="D143" s="11">
        <v>8.1470000000000001E-2</v>
      </c>
      <c r="E143" s="11">
        <v>8.2210000000000005E-2</v>
      </c>
      <c r="F143" s="11">
        <v>8.1140000000000004E-2</v>
      </c>
      <c r="G143" s="2">
        <v>8.0999999999999996E-3</v>
      </c>
    </row>
    <row r="144" spans="2:7" x14ac:dyDescent="0.35">
      <c r="B144" s="1">
        <v>41153</v>
      </c>
      <c r="C144" s="11">
        <v>8.1489999999999993E-2</v>
      </c>
      <c r="D144" s="11">
        <v>8.2360000000000003E-2</v>
      </c>
      <c r="E144" s="11">
        <v>8.2360000000000003E-2</v>
      </c>
      <c r="F144" s="11">
        <v>8.1180000000000002E-2</v>
      </c>
      <c r="G144" s="2">
        <v>-1.12E-2</v>
      </c>
    </row>
    <row r="145" spans="2:7" x14ac:dyDescent="0.35">
      <c r="B145" s="1">
        <v>41122</v>
      </c>
      <c r="C145" s="11">
        <v>8.2409999999999997E-2</v>
      </c>
      <c r="D145" s="11">
        <v>8.2430000000000003E-2</v>
      </c>
      <c r="E145" s="11">
        <v>8.2799999999999999E-2</v>
      </c>
      <c r="F145" s="11">
        <v>8.1079999999999999E-2</v>
      </c>
      <c r="G145" s="2">
        <v>-5.0000000000000001E-4</v>
      </c>
    </row>
    <row r="146" spans="2:7" x14ac:dyDescent="0.35">
      <c r="B146" s="1">
        <v>41091</v>
      </c>
      <c r="C146" s="11">
        <v>8.2449999999999996E-2</v>
      </c>
      <c r="D146" s="11">
        <v>8.4339999999999998E-2</v>
      </c>
      <c r="E146" s="11">
        <v>8.4339999999999998E-2</v>
      </c>
      <c r="F146" s="11">
        <v>8.0180000000000001E-2</v>
      </c>
      <c r="G146" s="2">
        <v>-1.61E-2</v>
      </c>
    </row>
    <row r="147" spans="2:7" x14ac:dyDescent="0.35">
      <c r="B147" s="1">
        <v>41061</v>
      </c>
      <c r="C147" s="11">
        <v>8.3800000000000013E-2</v>
      </c>
      <c r="D147" s="11">
        <v>8.3589999999999998E-2</v>
      </c>
      <c r="E147" s="11">
        <v>8.4589999999999999E-2</v>
      </c>
      <c r="F147" s="11">
        <v>8.2449999999999996E-2</v>
      </c>
      <c r="G147" s="2">
        <v>4.0000000000000002E-4</v>
      </c>
    </row>
    <row r="148" spans="2:7" x14ac:dyDescent="0.35">
      <c r="B148" s="1">
        <v>41030</v>
      </c>
      <c r="C148" s="11">
        <v>8.3770000000000011E-2</v>
      </c>
      <c r="D148" s="11">
        <v>8.7029999999999996E-2</v>
      </c>
      <c r="E148" s="11">
        <v>8.7029999999999996E-2</v>
      </c>
      <c r="F148" s="11">
        <v>8.3640000000000006E-2</v>
      </c>
      <c r="G148" s="2">
        <v>-3.39E-2</v>
      </c>
    </row>
    <row r="149" spans="2:7" x14ac:dyDescent="0.35">
      <c r="B149" s="1">
        <v>41000</v>
      </c>
      <c r="C149" s="11">
        <v>8.6709999999999995E-2</v>
      </c>
      <c r="D149" s="11">
        <v>8.5139999999999993E-2</v>
      </c>
      <c r="E149" s="11">
        <v>8.7569999999999995E-2</v>
      </c>
      <c r="F149" s="11">
        <v>8.3119999999999999E-2</v>
      </c>
      <c r="G149" s="2">
        <v>1.15E-2</v>
      </c>
    </row>
    <row r="150" spans="2:7" x14ac:dyDescent="0.35">
      <c r="B150" s="1">
        <v>40969</v>
      </c>
      <c r="C150" s="11">
        <v>8.5719999999999991E-2</v>
      </c>
      <c r="D150" s="11">
        <v>8.2089999999999996E-2</v>
      </c>
      <c r="E150" s="11">
        <v>8.6300000000000002E-2</v>
      </c>
      <c r="F150" s="11">
        <v>8.1989999999999993E-2</v>
      </c>
      <c r="G150" s="2">
        <v>4.5499999999999999E-2</v>
      </c>
    </row>
    <row r="151" spans="2:7" x14ac:dyDescent="0.35">
      <c r="B151" s="1">
        <v>40940</v>
      </c>
      <c r="C151" s="11">
        <v>8.1989999999999993E-2</v>
      </c>
      <c r="D151" s="11">
        <v>8.1329999999999986E-2</v>
      </c>
      <c r="E151" s="11">
        <v>8.2729999999999998E-2</v>
      </c>
      <c r="F151" s="11">
        <v>8.0990000000000006E-2</v>
      </c>
      <c r="G151" s="2">
        <v>-8.2000000000000007E-3</v>
      </c>
    </row>
    <row r="152" spans="2:7" x14ac:dyDescent="0.35">
      <c r="B152" s="1">
        <v>40909</v>
      </c>
      <c r="C152" s="11">
        <v>8.2669999999999993E-2</v>
      </c>
      <c r="D152" s="11">
        <v>8.632999999999999E-2</v>
      </c>
      <c r="E152" s="11">
        <v>8.632999999999999E-2</v>
      </c>
      <c r="F152" s="11">
        <v>8.1089999999999995E-2</v>
      </c>
      <c r="G152" s="2">
        <v>-3.4200000000000001E-2</v>
      </c>
    </row>
    <row r="153" spans="2:7" x14ac:dyDescent="0.35">
      <c r="B153" s="1">
        <v>40878</v>
      </c>
      <c r="C153" s="11">
        <v>8.5600000000000009E-2</v>
      </c>
      <c r="D153" s="11">
        <v>8.7400000000000005E-2</v>
      </c>
      <c r="E153" s="11">
        <v>8.7400000000000005E-2</v>
      </c>
      <c r="F153" s="11">
        <v>8.276E-2</v>
      </c>
      <c r="G153" s="2">
        <v>-2.0400000000000001E-2</v>
      </c>
    </row>
    <row r="154" spans="2:7" x14ac:dyDescent="0.35">
      <c r="B154" s="1">
        <v>40848</v>
      </c>
      <c r="C154" s="11">
        <v>8.7379999999999999E-2</v>
      </c>
      <c r="D154" s="11">
        <v>8.9560000000000001E-2</v>
      </c>
      <c r="E154" s="11">
        <v>9.1319999999999998E-2</v>
      </c>
      <c r="F154" s="11">
        <v>8.7300000000000003E-2</v>
      </c>
      <c r="G154" s="2">
        <v>-1.5900000000000001E-2</v>
      </c>
    </row>
    <row r="155" spans="2:7" x14ac:dyDescent="0.35">
      <c r="B155" s="1">
        <v>40817</v>
      </c>
      <c r="C155" s="11">
        <v>8.8789999999999994E-2</v>
      </c>
      <c r="D155" s="11">
        <v>8.5059999999999997E-2</v>
      </c>
      <c r="E155" s="11">
        <v>8.8789999999999994E-2</v>
      </c>
      <c r="F155" s="11">
        <v>8.5059999999999997E-2</v>
      </c>
      <c r="G155" s="2">
        <v>5.1799999999999999E-2</v>
      </c>
    </row>
    <row r="156" spans="2:7" x14ac:dyDescent="0.35">
      <c r="B156" s="1">
        <v>40787</v>
      </c>
      <c r="C156" s="11">
        <v>8.4419999999999995E-2</v>
      </c>
      <c r="D156" s="11">
        <v>8.3379999999999996E-2</v>
      </c>
      <c r="E156" s="11">
        <v>8.4419999999999995E-2</v>
      </c>
      <c r="F156" s="11">
        <v>8.2810000000000009E-2</v>
      </c>
      <c r="G156" s="2">
        <v>1.4800000000000001E-2</v>
      </c>
    </row>
    <row r="157" spans="2:7" x14ac:dyDescent="0.35">
      <c r="B157" s="1">
        <v>40756</v>
      </c>
      <c r="C157" s="11">
        <v>8.3190000000000014E-2</v>
      </c>
      <c r="D157" s="11">
        <v>8.4280000000000008E-2</v>
      </c>
      <c r="E157" s="11">
        <v>8.4610000000000005E-2</v>
      </c>
      <c r="F157" s="11">
        <v>8.1920000000000007E-2</v>
      </c>
      <c r="G157" s="2">
        <v>-1.6E-2</v>
      </c>
    </row>
    <row r="158" spans="2:7" x14ac:dyDescent="0.35">
      <c r="B158" s="1">
        <v>40725</v>
      </c>
      <c r="C158" s="11">
        <v>8.4540000000000004E-2</v>
      </c>
      <c r="D158" s="11">
        <v>8.3569999999999992E-2</v>
      </c>
      <c r="E158" s="11">
        <v>8.471999999999999E-2</v>
      </c>
      <c r="F158" s="11">
        <v>8.2379999999999995E-2</v>
      </c>
      <c r="G158" s="2">
        <v>1.54E-2</v>
      </c>
    </row>
    <row r="159" spans="2:7" x14ac:dyDescent="0.35">
      <c r="B159" s="1">
        <v>40695</v>
      </c>
      <c r="C159" s="11">
        <v>8.3260000000000001E-2</v>
      </c>
      <c r="D159" s="11">
        <v>8.3569999999999992E-2</v>
      </c>
      <c r="E159" s="11">
        <v>8.3970000000000003E-2</v>
      </c>
      <c r="F159" s="11">
        <v>8.1959999999999991E-2</v>
      </c>
      <c r="G159" s="2">
        <v>-1.01E-2</v>
      </c>
    </row>
    <row r="160" spans="2:7" x14ac:dyDescent="0.35">
      <c r="B160" s="1">
        <v>40664</v>
      </c>
      <c r="C160" s="11">
        <v>8.410999999999999E-2</v>
      </c>
      <c r="D160" s="11">
        <v>8.1479999999999997E-2</v>
      </c>
      <c r="E160" s="11">
        <v>8.4610000000000005E-2</v>
      </c>
      <c r="F160" s="11">
        <v>8.138999999999999E-2</v>
      </c>
      <c r="G160" s="2">
        <v>3.39E-2</v>
      </c>
    </row>
    <row r="161" spans="2:7" x14ac:dyDescent="0.35">
      <c r="B161" s="1">
        <v>40634</v>
      </c>
      <c r="C161" s="11">
        <v>8.1349999999999992E-2</v>
      </c>
      <c r="D161" s="11">
        <v>7.9890000000000003E-2</v>
      </c>
      <c r="E161" s="11">
        <v>8.1349999999999992E-2</v>
      </c>
      <c r="F161" s="11">
        <v>7.9640000000000002E-2</v>
      </c>
      <c r="G161" s="2">
        <v>1.8800000000000001E-2</v>
      </c>
    </row>
    <row r="162" spans="2:7" x14ac:dyDescent="0.35">
      <c r="B162" s="1">
        <v>40603</v>
      </c>
      <c r="C162" s="11">
        <v>7.9850000000000004E-2</v>
      </c>
      <c r="D162" s="11">
        <v>8.0159999999999995E-2</v>
      </c>
      <c r="E162" s="11">
        <v>8.0180000000000001E-2</v>
      </c>
      <c r="F162" s="11">
        <v>7.9310000000000005E-2</v>
      </c>
      <c r="G162" s="2">
        <v>-8.9999999999999998E-4</v>
      </c>
    </row>
    <row r="163" spans="2:7" x14ac:dyDescent="0.35">
      <c r="B163" s="1">
        <v>40575</v>
      </c>
      <c r="C163" s="11">
        <v>7.9920000000000005E-2</v>
      </c>
      <c r="D163" s="11">
        <v>8.1449999999999995E-2</v>
      </c>
      <c r="E163" s="11">
        <v>8.2119999999999999E-2</v>
      </c>
      <c r="F163" s="11">
        <v>7.9920000000000005E-2</v>
      </c>
      <c r="G163" s="2">
        <v>-1.9099999999999999E-2</v>
      </c>
    </row>
    <row r="164" spans="2:7" x14ac:dyDescent="0.35">
      <c r="B164" s="1">
        <v>40544</v>
      </c>
      <c r="C164" s="11">
        <v>8.1479999999999997E-2</v>
      </c>
      <c r="D164" s="11">
        <v>7.9500000000000001E-2</v>
      </c>
      <c r="E164" s="11">
        <v>8.2339999999999997E-2</v>
      </c>
      <c r="F164" s="11">
        <v>7.9500000000000001E-2</v>
      </c>
      <c r="G164" s="2">
        <v>2.9700000000000001E-2</v>
      </c>
    </row>
    <row r="165" spans="2:7" x14ac:dyDescent="0.35">
      <c r="B165" s="1">
        <v>40513</v>
      </c>
      <c r="C165" s="11">
        <v>7.9130000000000006E-2</v>
      </c>
      <c r="D165" s="11">
        <v>8.0829999999999999E-2</v>
      </c>
      <c r="E165" s="11">
        <v>8.2189999999999999E-2</v>
      </c>
      <c r="F165" s="11">
        <v>7.893E-2</v>
      </c>
      <c r="G165" s="2">
        <v>-1.9E-2</v>
      </c>
    </row>
    <row r="166" spans="2:7" x14ac:dyDescent="0.35">
      <c r="B166" s="1">
        <v>40483</v>
      </c>
      <c r="C166" s="11">
        <v>8.0660000000000009E-2</v>
      </c>
      <c r="D166" s="11">
        <v>8.115E-2</v>
      </c>
      <c r="E166" s="11">
        <v>8.115E-2</v>
      </c>
      <c r="F166" s="11">
        <v>7.9369999999999996E-2</v>
      </c>
      <c r="G166" s="2">
        <v>-6.7999999999999996E-3</v>
      </c>
    </row>
    <row r="167" spans="2:7" x14ac:dyDescent="0.35">
      <c r="B167" s="1">
        <v>40452</v>
      </c>
      <c r="C167" s="11">
        <v>8.1210000000000004E-2</v>
      </c>
      <c r="D167" s="11">
        <v>7.8960000000000002E-2</v>
      </c>
      <c r="E167" s="11">
        <v>8.1769999999999995E-2</v>
      </c>
      <c r="F167" s="11">
        <v>7.8960000000000002E-2</v>
      </c>
      <c r="G167" s="2">
        <v>3.4299999999999997E-2</v>
      </c>
    </row>
    <row r="168" spans="2:7" x14ac:dyDescent="0.35">
      <c r="B168" s="1">
        <v>40422</v>
      </c>
      <c r="C168" s="11">
        <v>7.8520000000000006E-2</v>
      </c>
      <c r="D168" s="11">
        <v>7.9420000000000004E-2</v>
      </c>
      <c r="E168" s="11">
        <v>8.0090000000000008E-2</v>
      </c>
      <c r="F168" s="11">
        <v>7.8329999999999997E-2</v>
      </c>
      <c r="G168" s="2">
        <v>-1.06E-2</v>
      </c>
    </row>
    <row r="169" spans="2:7" x14ac:dyDescent="0.35">
      <c r="B169" s="1">
        <v>40391</v>
      </c>
      <c r="C169" s="11">
        <v>7.936E-2</v>
      </c>
      <c r="D169" s="11">
        <v>7.8570000000000001E-2</v>
      </c>
      <c r="E169" s="11">
        <v>8.0670000000000006E-2</v>
      </c>
      <c r="F169" s="11">
        <v>7.7839999999999993E-2</v>
      </c>
      <c r="G169" s="2">
        <v>1.7000000000000001E-2</v>
      </c>
    </row>
    <row r="170" spans="2:7" x14ac:dyDescent="0.35">
      <c r="B170" s="1">
        <v>40360</v>
      </c>
      <c r="C170" s="11">
        <v>7.8030000000000002E-2</v>
      </c>
      <c r="D170" s="11">
        <v>7.5209999999999999E-2</v>
      </c>
      <c r="E170" s="11">
        <v>7.8030000000000002E-2</v>
      </c>
      <c r="F170" s="11">
        <v>7.5209999999999999E-2</v>
      </c>
      <c r="G170" s="2">
        <v>3.2000000000000001E-2</v>
      </c>
    </row>
    <row r="171" spans="2:7" x14ac:dyDescent="0.35">
      <c r="B171" s="1">
        <v>40330</v>
      </c>
      <c r="C171" s="11">
        <v>7.5609999999999997E-2</v>
      </c>
      <c r="D171" s="11">
        <v>7.5639999999999999E-2</v>
      </c>
      <c r="E171" s="11">
        <v>7.6859999999999998E-2</v>
      </c>
      <c r="F171" s="11">
        <v>7.4630000000000002E-2</v>
      </c>
      <c r="G171" s="2">
        <v>-4.0000000000000002E-4</v>
      </c>
    </row>
    <row r="172" spans="2:7" x14ac:dyDescent="0.35">
      <c r="B172" s="1">
        <v>40299</v>
      </c>
      <c r="C172" s="11">
        <v>7.5639999999999999E-2</v>
      </c>
      <c r="D172" s="11">
        <v>8.0700000000000008E-2</v>
      </c>
      <c r="E172" s="11">
        <v>8.0700000000000008E-2</v>
      </c>
      <c r="F172" s="11">
        <v>7.3680000000000009E-2</v>
      </c>
      <c r="G172" s="2">
        <v>-6.1699999999999998E-2</v>
      </c>
    </row>
    <row r="173" spans="2:7" x14ac:dyDescent="0.35">
      <c r="B173" s="1">
        <v>40269</v>
      </c>
      <c r="C173" s="11">
        <v>8.0610000000000001E-2</v>
      </c>
      <c r="D173" s="11">
        <v>7.843E-2</v>
      </c>
      <c r="E173" s="11">
        <v>8.1240000000000007E-2</v>
      </c>
      <c r="F173" s="11">
        <v>7.7719999999999997E-2</v>
      </c>
      <c r="G173" s="2">
        <v>2.69E-2</v>
      </c>
    </row>
    <row r="174" spans="2:7" x14ac:dyDescent="0.35">
      <c r="B174" s="1">
        <v>40238</v>
      </c>
      <c r="C174" s="11">
        <v>7.85E-2</v>
      </c>
      <c r="D174" s="11">
        <v>7.9199999999999993E-2</v>
      </c>
      <c r="E174" s="11">
        <v>8.0149999999999999E-2</v>
      </c>
      <c r="F174" s="11">
        <v>7.7380000000000004E-2</v>
      </c>
      <c r="G174" s="2">
        <v>-1.8E-3</v>
      </c>
    </row>
    <row r="175" spans="2:7" x14ac:dyDescent="0.35">
      <c r="B175" s="1">
        <v>40210</v>
      </c>
      <c r="C175" s="11">
        <v>7.8640000000000002E-2</v>
      </c>
      <c r="D175" s="11">
        <v>7.5839999999999991E-2</v>
      </c>
      <c r="E175" s="11">
        <v>7.9229999999999995E-2</v>
      </c>
      <c r="F175" s="11">
        <v>7.5839999999999991E-2</v>
      </c>
      <c r="G175" s="2">
        <v>3.5999999999999997E-2</v>
      </c>
    </row>
    <row r="176" spans="2:7" x14ac:dyDescent="0.35">
      <c r="B176" s="1">
        <v>40179</v>
      </c>
      <c r="C176" s="11">
        <v>7.5910000000000005E-2</v>
      </c>
      <c r="D176" s="11">
        <v>7.7060000000000003E-2</v>
      </c>
      <c r="E176" s="11">
        <v>7.8060000000000004E-2</v>
      </c>
      <c r="F176" s="11">
        <v>7.5380000000000003E-2</v>
      </c>
      <c r="G176" s="2">
        <v>-1.15E-2</v>
      </c>
    </row>
    <row r="177" spans="2:7" x14ac:dyDescent="0.35">
      <c r="B177" s="1">
        <v>40148</v>
      </c>
      <c r="C177" s="11">
        <v>7.6789999999999997E-2</v>
      </c>
      <c r="D177" s="11">
        <v>7.2599999999999998E-2</v>
      </c>
      <c r="E177" s="11">
        <v>7.739E-2</v>
      </c>
      <c r="F177" s="11">
        <v>7.2599999999999998E-2</v>
      </c>
      <c r="G177" s="2">
        <v>5.8200000000000002E-2</v>
      </c>
    </row>
    <row r="178" spans="2:7" x14ac:dyDescent="0.35">
      <c r="B178" s="1">
        <v>40118</v>
      </c>
      <c r="C178" s="11">
        <v>7.2569999999999996E-2</v>
      </c>
      <c r="D178" s="11">
        <v>7.288E-2</v>
      </c>
      <c r="E178" s="11">
        <v>7.3590000000000003E-2</v>
      </c>
      <c r="F178" s="11">
        <v>7.1680000000000008E-2</v>
      </c>
      <c r="G178" s="2">
        <v>-6.7000000000000002E-3</v>
      </c>
    </row>
    <row r="179" spans="2:7" x14ac:dyDescent="0.35">
      <c r="B179" s="1">
        <v>40087</v>
      </c>
      <c r="C179" s="11">
        <v>7.306E-2</v>
      </c>
      <c r="D179" s="11">
        <v>7.1940000000000004E-2</v>
      </c>
      <c r="E179" s="11">
        <v>7.4619999999999992E-2</v>
      </c>
      <c r="F179" s="11">
        <v>7.1639999999999995E-2</v>
      </c>
      <c r="G179" s="2">
        <v>1.26E-2</v>
      </c>
    </row>
    <row r="180" spans="2:7" x14ac:dyDescent="0.35">
      <c r="B180" s="1">
        <v>40057</v>
      </c>
      <c r="C180" s="11">
        <v>7.2149999999999992E-2</v>
      </c>
      <c r="D180" s="11">
        <v>7.2149999999999992E-2</v>
      </c>
      <c r="E180" s="11">
        <v>7.2149999999999992E-2</v>
      </c>
      <c r="F180" s="11">
        <v>7.2149999999999992E-2</v>
      </c>
      <c r="G180" s="2">
        <v>-2.9499999999999998E-2</v>
      </c>
    </row>
    <row r="181" spans="2:7" x14ac:dyDescent="0.35">
      <c r="B181" s="1">
        <v>40026</v>
      </c>
      <c r="C181" s="11">
        <v>7.4340000000000003E-2</v>
      </c>
      <c r="D181" s="11">
        <v>7.4340000000000003E-2</v>
      </c>
      <c r="E181" s="11">
        <v>7.4340000000000003E-2</v>
      </c>
      <c r="F181" s="11">
        <v>7.4340000000000003E-2</v>
      </c>
      <c r="G181" s="2">
        <v>6.2300000000000001E-2</v>
      </c>
    </row>
    <row r="182" spans="2:7" x14ac:dyDescent="0.35">
      <c r="B182" s="1">
        <v>39995</v>
      </c>
      <c r="C182" s="11">
        <v>6.9980000000000001E-2</v>
      </c>
      <c r="D182" s="11">
        <v>6.9980000000000001E-2</v>
      </c>
      <c r="E182" s="11">
        <v>6.9980000000000001E-2</v>
      </c>
      <c r="F182" s="11">
        <v>6.9980000000000001E-2</v>
      </c>
      <c r="G182" s="2">
        <v>-2.0999999999999999E-3</v>
      </c>
    </row>
    <row r="183" spans="2:7" x14ac:dyDescent="0.35">
      <c r="B183" s="1">
        <v>39965</v>
      </c>
      <c r="C183" s="11">
        <v>7.0129999999999998E-2</v>
      </c>
      <c r="D183" s="11">
        <v>7.0129999999999998E-2</v>
      </c>
      <c r="E183" s="11">
        <v>7.0129999999999998E-2</v>
      </c>
      <c r="F183" s="11">
        <v>7.0129999999999998E-2</v>
      </c>
      <c r="G183" s="2">
        <v>4.5199999999999997E-2</v>
      </c>
    </row>
    <row r="184" spans="2:7" x14ac:dyDescent="0.35">
      <c r="B184" s="1">
        <v>39934</v>
      </c>
      <c r="C184" s="11">
        <v>6.7099999999999993E-2</v>
      </c>
      <c r="D184" s="11">
        <v>6.7099999999999993E-2</v>
      </c>
      <c r="E184" s="11">
        <v>6.7099999999999993E-2</v>
      </c>
      <c r="F184" s="11">
        <v>6.7099999999999993E-2</v>
      </c>
      <c r="G184" s="2">
        <v>7.4999999999999997E-2</v>
      </c>
    </row>
    <row r="185" spans="2:7" x14ac:dyDescent="0.35">
      <c r="B185" s="1">
        <v>39904</v>
      </c>
      <c r="C185" s="11">
        <v>6.2420000000000003E-2</v>
      </c>
      <c r="D185" s="11">
        <v>6.2420000000000003E-2</v>
      </c>
      <c r="E185" s="11">
        <v>6.2420000000000003E-2</v>
      </c>
      <c r="F185" s="11">
        <v>6.2420000000000003E-2</v>
      </c>
      <c r="G185" s="2">
        <v>-0.1101</v>
      </c>
    </row>
    <row r="186" spans="2:7" x14ac:dyDescent="0.35">
      <c r="B186" s="1">
        <v>39873</v>
      </c>
      <c r="C186" s="11">
        <v>7.0140000000000008E-2</v>
      </c>
      <c r="D186" s="11">
        <v>7.0140000000000008E-2</v>
      </c>
      <c r="E186" s="11">
        <v>7.0140000000000008E-2</v>
      </c>
      <c r="F186" s="11">
        <v>7.0140000000000008E-2</v>
      </c>
      <c r="G186" s="2">
        <v>0.1084</v>
      </c>
    </row>
    <row r="187" spans="2:7" x14ac:dyDescent="0.35">
      <c r="B187" s="1">
        <v>39845</v>
      </c>
      <c r="C187" s="11">
        <v>6.3280000000000003E-2</v>
      </c>
      <c r="D187" s="11">
        <v>6.3280000000000003E-2</v>
      </c>
      <c r="E187" s="11">
        <v>6.3280000000000003E-2</v>
      </c>
      <c r="F187" s="11">
        <v>6.3280000000000003E-2</v>
      </c>
      <c r="G187" s="2">
        <v>2.2800000000000001E-2</v>
      </c>
    </row>
    <row r="188" spans="2:7" x14ac:dyDescent="0.35">
      <c r="B188" s="1">
        <v>39814</v>
      </c>
      <c r="C188" s="11">
        <v>6.1870000000000001E-2</v>
      </c>
      <c r="D188" s="11">
        <v>6.1870000000000001E-2</v>
      </c>
      <c r="E188" s="11">
        <v>6.1870000000000001E-2</v>
      </c>
      <c r="F188" s="11">
        <v>6.1870000000000001E-2</v>
      </c>
      <c r="G188" s="2">
        <v>0.1762</v>
      </c>
    </row>
    <row r="189" spans="2:7" x14ac:dyDescent="0.35">
      <c r="B189" s="1">
        <v>39783</v>
      </c>
      <c r="C189" s="11">
        <v>5.2600000000000001E-2</v>
      </c>
      <c r="D189" s="11">
        <v>5.2600000000000001E-2</v>
      </c>
      <c r="E189" s="11">
        <v>5.2600000000000001E-2</v>
      </c>
      <c r="F189" s="11">
        <v>5.2600000000000001E-2</v>
      </c>
      <c r="G189" s="2">
        <v>-0.2571</v>
      </c>
    </row>
    <row r="190" spans="2:7" x14ac:dyDescent="0.35">
      <c r="B190" s="1">
        <v>39753</v>
      </c>
      <c r="C190" s="11">
        <v>7.0800000000000002E-2</v>
      </c>
      <c r="D190" s="11">
        <v>7.0800000000000002E-2</v>
      </c>
      <c r="E190" s="11">
        <v>7.0800000000000002E-2</v>
      </c>
      <c r="F190" s="11">
        <v>7.0800000000000002E-2</v>
      </c>
      <c r="G190" s="2">
        <v>-5.3199999999999997E-2</v>
      </c>
    </row>
    <row r="191" spans="2:7" x14ac:dyDescent="0.35">
      <c r="B191" s="1">
        <v>39722</v>
      </c>
      <c r="C191" s="11">
        <v>7.4779999999999999E-2</v>
      </c>
      <c r="D191" s="11">
        <v>7.4779999999999999E-2</v>
      </c>
      <c r="E191" s="11">
        <v>7.4779999999999999E-2</v>
      </c>
      <c r="F191" s="11">
        <v>7.4779999999999999E-2</v>
      </c>
      <c r="G191" s="2">
        <v>-0.13220000000000001</v>
      </c>
    </row>
    <row r="192" spans="2:7" x14ac:dyDescent="0.35">
      <c r="B192" s="1">
        <v>39692</v>
      </c>
      <c r="C192" s="11">
        <v>8.617000000000001E-2</v>
      </c>
      <c r="D192" s="11">
        <v>8.617000000000001E-2</v>
      </c>
      <c r="E192" s="11">
        <v>8.617000000000001E-2</v>
      </c>
      <c r="F192" s="11">
        <v>8.617000000000001E-2</v>
      </c>
      <c r="G192" s="2">
        <v>-9.4999999999999998E-3</v>
      </c>
    </row>
    <row r="193" spans="2:7" x14ac:dyDescent="0.35">
      <c r="B193" s="1">
        <v>39661</v>
      </c>
      <c r="C193" s="11">
        <v>8.6999999999999994E-2</v>
      </c>
      <c r="D193" s="11">
        <v>8.6999999999999994E-2</v>
      </c>
      <c r="E193" s="11">
        <v>8.6999999999999994E-2</v>
      </c>
      <c r="F193" s="11">
        <v>8.6999999999999994E-2</v>
      </c>
      <c r="G193" s="2">
        <v>-6.6100000000000006E-2</v>
      </c>
    </row>
    <row r="194" spans="2:7" x14ac:dyDescent="0.35">
      <c r="B194" s="1">
        <v>39630</v>
      </c>
      <c r="C194" s="11">
        <v>9.3160000000000007E-2</v>
      </c>
      <c r="D194" s="11">
        <v>9.3160000000000007E-2</v>
      </c>
      <c r="E194" s="11">
        <v>9.3160000000000007E-2</v>
      </c>
      <c r="F194" s="11">
        <v>9.3160000000000007E-2</v>
      </c>
      <c r="G194" s="2">
        <v>6.9199999999999998E-2</v>
      </c>
    </row>
    <row r="195" spans="2:7" x14ac:dyDescent="0.35">
      <c r="B195" s="1">
        <v>39600</v>
      </c>
      <c r="C195" s="11">
        <v>8.7129999999999985E-2</v>
      </c>
      <c r="D195" s="11">
        <v>8.7129999999999985E-2</v>
      </c>
      <c r="E195" s="11">
        <v>8.7129999999999985E-2</v>
      </c>
      <c r="F195" s="11">
        <v>8.7129999999999985E-2</v>
      </c>
      <c r="G195" s="2">
        <v>7.5499999999999998E-2</v>
      </c>
    </row>
    <row r="196" spans="2:7" x14ac:dyDescent="0.35">
      <c r="B196" s="1">
        <v>39569</v>
      </c>
      <c r="C196" s="11">
        <v>8.1010000000000013E-2</v>
      </c>
      <c r="D196" s="11">
        <v>8.1010000000000013E-2</v>
      </c>
      <c r="E196" s="11">
        <v>8.1010000000000013E-2</v>
      </c>
      <c r="F196" s="11">
        <v>8.1010000000000013E-2</v>
      </c>
      <c r="G196" s="2">
        <v>1.8200000000000001E-2</v>
      </c>
    </row>
    <row r="197" spans="2:7" x14ac:dyDescent="0.35">
      <c r="B197" s="1">
        <v>39539</v>
      </c>
      <c r="C197" s="11">
        <v>7.9560000000000006E-2</v>
      </c>
      <c r="D197" s="11">
        <v>7.9560000000000006E-2</v>
      </c>
      <c r="E197" s="11">
        <v>7.9560000000000006E-2</v>
      </c>
      <c r="F197" s="11">
        <v>7.9560000000000006E-2</v>
      </c>
      <c r="G197" s="2">
        <v>2.3E-3</v>
      </c>
    </row>
    <row r="198" spans="2:7" x14ac:dyDescent="0.35">
      <c r="B198" s="1">
        <v>39508</v>
      </c>
      <c r="C198" s="11">
        <v>7.9379999999999992E-2</v>
      </c>
      <c r="D198" s="11">
        <v>7.9379999999999992E-2</v>
      </c>
      <c r="E198" s="11">
        <v>7.9379999999999992E-2</v>
      </c>
      <c r="F198" s="11">
        <v>7.9379999999999992E-2</v>
      </c>
      <c r="G198" s="2">
        <v>4.8899999999999999E-2</v>
      </c>
    </row>
    <row r="199" spans="2:7" x14ac:dyDescent="0.35">
      <c r="B199" s="1">
        <v>39479</v>
      </c>
      <c r="C199" s="11">
        <v>7.5679999999999997E-2</v>
      </c>
      <c r="D199" s="11">
        <v>7.5679999999999997E-2</v>
      </c>
      <c r="E199" s="11">
        <v>7.5679999999999997E-2</v>
      </c>
      <c r="F199" s="11">
        <v>7.5679999999999997E-2</v>
      </c>
      <c r="G199" s="2">
        <v>5.1999999999999998E-3</v>
      </c>
    </row>
    <row r="200" spans="2:7" x14ac:dyDescent="0.35">
      <c r="B200" s="1">
        <v>39448</v>
      </c>
      <c r="C200" s="11">
        <v>7.5289999999999996E-2</v>
      </c>
      <c r="D200" s="11">
        <v>7.5289999999999996E-2</v>
      </c>
      <c r="E200" s="11">
        <v>7.5289999999999996E-2</v>
      </c>
      <c r="F200" s="11">
        <v>7.5289999999999996E-2</v>
      </c>
      <c r="G200" s="2">
        <v>-3.3599999999999998E-2</v>
      </c>
    </row>
    <row r="201" spans="2:7" x14ac:dyDescent="0.35">
      <c r="B201" s="1">
        <v>39417</v>
      </c>
      <c r="C201" s="11">
        <v>7.7910000000000007E-2</v>
      </c>
      <c r="D201" s="11">
        <v>7.7910000000000007E-2</v>
      </c>
      <c r="E201" s="11">
        <v>7.7910000000000007E-2</v>
      </c>
      <c r="F201" s="11">
        <v>7.7910000000000007E-2</v>
      </c>
      <c r="G201" s="2">
        <v>-1.44E-2</v>
      </c>
    </row>
    <row r="202" spans="2:7" x14ac:dyDescent="0.35">
      <c r="B202" s="1">
        <v>39387</v>
      </c>
      <c r="C202" s="11">
        <v>7.9050000000000009E-2</v>
      </c>
      <c r="D202" s="11">
        <v>7.9050000000000009E-2</v>
      </c>
      <c r="E202" s="11">
        <v>7.9050000000000009E-2</v>
      </c>
      <c r="F202" s="11">
        <v>7.9050000000000009E-2</v>
      </c>
      <c r="G202" s="2">
        <v>8.3999999999999995E-3</v>
      </c>
    </row>
    <row r="203" spans="2:7" x14ac:dyDescent="0.35">
      <c r="B203" s="1">
        <v>39356</v>
      </c>
      <c r="C203" s="11">
        <v>7.8390000000000001E-2</v>
      </c>
      <c r="D203" s="11">
        <v>7.8390000000000001E-2</v>
      </c>
      <c r="E203" s="11">
        <v>7.8390000000000001E-2</v>
      </c>
      <c r="F203" s="11">
        <v>7.8390000000000001E-2</v>
      </c>
      <c r="G203" s="2">
        <v>-1.09E-2</v>
      </c>
    </row>
    <row r="204" spans="2:7" x14ac:dyDescent="0.35">
      <c r="B204" s="1">
        <v>39326</v>
      </c>
      <c r="C204" s="11">
        <v>7.9250000000000001E-2</v>
      </c>
      <c r="D204" s="11">
        <v>7.9250000000000001E-2</v>
      </c>
      <c r="E204" s="11">
        <v>7.9250000000000001E-2</v>
      </c>
      <c r="F204" s="11">
        <v>7.9250000000000001E-2</v>
      </c>
      <c r="G204" s="2">
        <v>-5.9999999999999995E-4</v>
      </c>
    </row>
    <row r="205" spans="2:7" x14ac:dyDescent="0.35">
      <c r="B205" s="1">
        <v>39295</v>
      </c>
      <c r="C205" s="11">
        <v>7.9299999999999995E-2</v>
      </c>
      <c r="D205" s="11">
        <v>7.9299999999999995E-2</v>
      </c>
      <c r="E205" s="11">
        <v>7.9299999999999995E-2</v>
      </c>
      <c r="F205" s="11">
        <v>7.9299999999999995E-2</v>
      </c>
      <c r="G205" s="2">
        <v>1.0800000000000001E-2</v>
      </c>
    </row>
    <row r="206" spans="2:7" x14ac:dyDescent="0.35">
      <c r="B206" s="1">
        <v>39264</v>
      </c>
      <c r="C206" s="11">
        <v>7.8449999999999992E-2</v>
      </c>
      <c r="D206" s="11">
        <v>7.8449999999999992E-2</v>
      </c>
      <c r="E206" s="11">
        <v>7.8449999999999992E-2</v>
      </c>
      <c r="F206" s="11">
        <v>7.8449999999999992E-2</v>
      </c>
      <c r="G206" s="2">
        <v>-4.1799999999999997E-2</v>
      </c>
    </row>
    <row r="207" spans="2:7" x14ac:dyDescent="0.35">
      <c r="B207" s="1">
        <v>39234</v>
      </c>
      <c r="C207" s="11">
        <v>8.1869999999999998E-2</v>
      </c>
      <c r="D207" s="11">
        <v>8.1869999999999998E-2</v>
      </c>
      <c r="E207" s="11">
        <v>8.1869999999999998E-2</v>
      </c>
      <c r="F207" s="11">
        <v>8.1869999999999998E-2</v>
      </c>
      <c r="G207" s="2">
        <v>1.32E-2</v>
      </c>
    </row>
    <row r="208" spans="2:7" x14ac:dyDescent="0.35">
      <c r="B208" s="1">
        <v>39203</v>
      </c>
      <c r="C208" s="11">
        <v>8.0799999999999997E-2</v>
      </c>
      <c r="D208" s="11">
        <v>8.0799999999999997E-2</v>
      </c>
      <c r="E208" s="11">
        <v>8.0799999999999997E-2</v>
      </c>
      <c r="F208" s="11">
        <v>8.0799999999999997E-2</v>
      </c>
      <c r="G208" s="2">
        <v>-1.14E-2</v>
      </c>
    </row>
    <row r="209" spans="2:7" x14ac:dyDescent="0.35">
      <c r="B209" s="1">
        <v>39173</v>
      </c>
      <c r="C209" s="11">
        <v>8.1729999999999997E-2</v>
      </c>
      <c r="D209" s="11">
        <v>8.1729999999999997E-2</v>
      </c>
      <c r="E209" s="11">
        <v>8.1729999999999997E-2</v>
      </c>
      <c r="F209" s="11">
        <v>8.1729999999999997E-2</v>
      </c>
      <c r="G209" s="2">
        <v>1.8800000000000001E-2</v>
      </c>
    </row>
    <row r="210" spans="2:7" x14ac:dyDescent="0.35">
      <c r="B210" s="1">
        <v>39142</v>
      </c>
      <c r="C210" s="11">
        <v>8.022E-2</v>
      </c>
      <c r="D210" s="11">
        <v>8.022E-2</v>
      </c>
      <c r="E210" s="11">
        <v>8.022E-2</v>
      </c>
      <c r="F210" s="11">
        <v>8.022E-2</v>
      </c>
      <c r="G210" s="2">
        <v>2.8E-3</v>
      </c>
    </row>
    <row r="211" spans="2:7" x14ac:dyDescent="0.35">
      <c r="B211" s="1">
        <v>39114</v>
      </c>
      <c r="C211" s="11">
        <v>0.08</v>
      </c>
      <c r="D211" s="11">
        <v>0.08</v>
      </c>
      <c r="E211" s="11">
        <v>0.08</v>
      </c>
      <c r="F211" s="11">
        <v>0.08</v>
      </c>
      <c r="G211" s="2">
        <v>3.39E-2</v>
      </c>
    </row>
    <row r="212" spans="2:7" x14ac:dyDescent="0.35">
      <c r="B212" s="1">
        <v>39083</v>
      </c>
      <c r="C212" s="11">
        <v>7.7380000000000004E-2</v>
      </c>
      <c r="D212" s="11">
        <v>7.7380000000000004E-2</v>
      </c>
      <c r="E212" s="11">
        <v>7.7380000000000004E-2</v>
      </c>
      <c r="F212" s="11">
        <v>7.7380000000000004E-2</v>
      </c>
      <c r="G212" s="2">
        <v>1.5599999999999999E-2</v>
      </c>
    </row>
    <row r="213" spans="2:7" x14ac:dyDescent="0.35">
      <c r="B213" s="1">
        <v>39052</v>
      </c>
      <c r="C213" s="11">
        <v>7.6189999999999994E-2</v>
      </c>
      <c r="D213" s="11">
        <v>7.6189999999999994E-2</v>
      </c>
      <c r="E213" s="11">
        <v>7.6189999999999994E-2</v>
      </c>
      <c r="F213" s="11">
        <v>7.6189999999999994E-2</v>
      </c>
      <c r="G213" s="2">
        <v>2.63E-2</v>
      </c>
    </row>
    <row r="214" spans="2:7" x14ac:dyDescent="0.35">
      <c r="B214" s="1">
        <v>39022</v>
      </c>
      <c r="C214" s="11">
        <v>7.424E-2</v>
      </c>
      <c r="D214" s="11">
        <v>7.424E-2</v>
      </c>
      <c r="E214" s="11">
        <v>7.424E-2</v>
      </c>
      <c r="F214" s="11">
        <v>7.424E-2</v>
      </c>
      <c r="G214" s="2">
        <v>-2.64E-2</v>
      </c>
    </row>
    <row r="215" spans="2:7" x14ac:dyDescent="0.35">
      <c r="B215" s="1">
        <v>38991</v>
      </c>
      <c r="C215" s="11">
        <v>7.6249999999999998E-2</v>
      </c>
      <c r="D215" s="11">
        <v>7.6249999999999998E-2</v>
      </c>
      <c r="E215" s="11">
        <v>7.6249999999999998E-2</v>
      </c>
      <c r="F215" s="11">
        <v>7.6249999999999998E-2</v>
      </c>
      <c r="G215" s="2">
        <v>-2.2000000000000001E-3</v>
      </c>
    </row>
    <row r="216" spans="2:7" x14ac:dyDescent="0.35">
      <c r="B216" s="1">
        <v>38961</v>
      </c>
      <c r="C216" s="11">
        <v>7.6420000000000002E-2</v>
      </c>
      <c r="D216" s="11">
        <v>7.6420000000000002E-2</v>
      </c>
      <c r="E216" s="11">
        <v>7.6420000000000002E-2</v>
      </c>
      <c r="F216" s="11">
        <v>7.6420000000000002E-2</v>
      </c>
      <c r="G216" s="2">
        <v>-3.1600000000000003E-2</v>
      </c>
    </row>
    <row r="217" spans="2:7" x14ac:dyDescent="0.35">
      <c r="B217" s="1">
        <v>38930</v>
      </c>
      <c r="C217" s="11">
        <v>7.8909999999999994E-2</v>
      </c>
      <c r="D217" s="11">
        <v>7.8909999999999994E-2</v>
      </c>
      <c r="E217" s="11">
        <v>7.8909999999999994E-2</v>
      </c>
      <c r="F217" s="11">
        <v>7.8909999999999994E-2</v>
      </c>
      <c r="G217" s="2">
        <v>-4.2099999999999999E-2</v>
      </c>
    </row>
    <row r="218" spans="2:7" x14ac:dyDescent="0.35">
      <c r="B218" s="1">
        <v>38899</v>
      </c>
      <c r="C218" s="11">
        <v>8.2379999999999995E-2</v>
      </c>
      <c r="D218" s="11">
        <v>8.2379999999999995E-2</v>
      </c>
      <c r="E218" s="11">
        <v>8.2379999999999995E-2</v>
      </c>
      <c r="F218" s="11">
        <v>8.2379999999999995E-2</v>
      </c>
      <c r="G218" s="2">
        <v>1.0699999999999999E-2</v>
      </c>
    </row>
    <row r="219" spans="2:7" x14ac:dyDescent="0.35">
      <c r="B219" s="1">
        <v>38869</v>
      </c>
      <c r="C219" s="11">
        <v>8.1509999999999999E-2</v>
      </c>
      <c r="D219" s="11">
        <v>8.1509999999999999E-2</v>
      </c>
      <c r="E219" s="11">
        <v>8.1509999999999999E-2</v>
      </c>
      <c r="F219" s="11">
        <v>8.1509999999999999E-2</v>
      </c>
      <c r="G219" s="2">
        <v>6.4199999999999993E-2</v>
      </c>
    </row>
    <row r="220" spans="2:7" x14ac:dyDescent="0.35">
      <c r="B220" s="1">
        <v>38838</v>
      </c>
      <c r="C220" s="11">
        <v>7.6589999999999991E-2</v>
      </c>
      <c r="D220" s="11">
        <v>7.6589999999999991E-2</v>
      </c>
      <c r="E220" s="11">
        <v>7.6589999999999991E-2</v>
      </c>
      <c r="F220" s="11">
        <v>7.6589999999999991E-2</v>
      </c>
      <c r="G220" s="2">
        <v>3.6400000000000002E-2</v>
      </c>
    </row>
    <row r="221" spans="2:7" x14ac:dyDescent="0.35">
      <c r="B221" s="1">
        <v>38808</v>
      </c>
      <c r="C221" s="11">
        <v>7.3899999999999993E-2</v>
      </c>
      <c r="D221" s="11">
        <v>7.3899999999999993E-2</v>
      </c>
      <c r="E221" s="11">
        <v>7.3899999999999993E-2</v>
      </c>
      <c r="F221" s="11">
        <v>7.3899999999999993E-2</v>
      </c>
      <c r="G221" s="2">
        <v>-2.12E-2</v>
      </c>
    </row>
    <row r="222" spans="2:7" x14ac:dyDescent="0.35">
      <c r="B222" s="1">
        <v>38777</v>
      </c>
      <c r="C222" s="11">
        <v>7.5499999999999998E-2</v>
      </c>
      <c r="D222" s="11">
        <v>7.5499999999999998E-2</v>
      </c>
      <c r="E222" s="11">
        <v>7.5499999999999998E-2</v>
      </c>
      <c r="F222" s="11">
        <v>7.5499999999999998E-2</v>
      </c>
      <c r="G222" s="2">
        <v>2.12E-2</v>
      </c>
    </row>
    <row r="223" spans="2:7" x14ac:dyDescent="0.35">
      <c r="B223" s="1">
        <v>38749</v>
      </c>
      <c r="C223" s="11">
        <v>7.3929999999999996E-2</v>
      </c>
      <c r="D223" s="11">
        <v>7.3929999999999996E-2</v>
      </c>
      <c r="E223" s="11">
        <v>7.3929999999999996E-2</v>
      </c>
      <c r="F223" s="11">
        <v>7.3929999999999996E-2</v>
      </c>
      <c r="G223" s="2">
        <v>2.8E-3</v>
      </c>
    </row>
    <row r="224" spans="2:7" x14ac:dyDescent="0.35">
      <c r="B224" s="1">
        <v>38718</v>
      </c>
      <c r="C224" s="11">
        <v>7.3719999999999994E-2</v>
      </c>
      <c r="D224" s="11">
        <v>7.3719999999999994E-2</v>
      </c>
      <c r="E224" s="11">
        <v>7.3719999999999994E-2</v>
      </c>
      <c r="F224" s="11">
        <v>7.3719999999999994E-2</v>
      </c>
      <c r="G224" s="2">
        <v>3.6799999999999999E-2</v>
      </c>
    </row>
    <row r="225" spans="2:7" x14ac:dyDescent="0.35">
      <c r="B225" s="1">
        <v>38687</v>
      </c>
      <c r="C225" s="11">
        <v>7.1099999999999997E-2</v>
      </c>
      <c r="D225" s="11">
        <v>7.1099999999999997E-2</v>
      </c>
      <c r="E225" s="11">
        <v>7.1099999999999997E-2</v>
      </c>
      <c r="F225" s="11">
        <v>7.1099999999999997E-2</v>
      </c>
      <c r="G225" s="2">
        <v>3.8E-3</v>
      </c>
    </row>
    <row r="226" spans="2:7" x14ac:dyDescent="0.35">
      <c r="B226" s="1">
        <v>38657</v>
      </c>
      <c r="C226" s="11">
        <v>7.0830000000000004E-2</v>
      </c>
      <c r="D226" s="11">
        <v>7.0830000000000004E-2</v>
      </c>
      <c r="E226" s="11">
        <v>7.0830000000000004E-2</v>
      </c>
      <c r="F226" s="11">
        <v>7.0830000000000004E-2</v>
      </c>
      <c r="G226" s="2">
        <v>-2.3E-3</v>
      </c>
    </row>
    <row r="227" spans="2:7" x14ac:dyDescent="0.35">
      <c r="B227" s="1">
        <v>38626</v>
      </c>
      <c r="C227" s="11">
        <v>7.0989999999999998E-2</v>
      </c>
      <c r="D227" s="11">
        <v>7.0989999999999998E-2</v>
      </c>
      <c r="E227" s="11">
        <v>7.0989999999999998E-2</v>
      </c>
      <c r="F227" s="11">
        <v>7.0989999999999998E-2</v>
      </c>
      <c r="G227" s="2">
        <v>-2.9999999999999997E-4</v>
      </c>
    </row>
    <row r="228" spans="2:7" x14ac:dyDescent="0.35">
      <c r="B228" s="1">
        <v>38596</v>
      </c>
      <c r="C228" s="11">
        <v>7.1010000000000004E-2</v>
      </c>
      <c r="D228" s="11">
        <v>7.1010000000000004E-2</v>
      </c>
      <c r="E228" s="11">
        <v>7.1010000000000004E-2</v>
      </c>
      <c r="F228" s="11">
        <v>7.1010000000000004E-2</v>
      </c>
      <c r="G228" s="2">
        <v>1E-3</v>
      </c>
    </row>
    <row r="229" spans="2:7" x14ac:dyDescent="0.35">
      <c r="B229" s="1">
        <v>38565</v>
      </c>
      <c r="C229" s="11">
        <v>7.0940000000000003E-2</v>
      </c>
      <c r="D229" s="11">
        <v>7.0940000000000003E-2</v>
      </c>
      <c r="E229" s="11">
        <v>7.0940000000000003E-2</v>
      </c>
      <c r="F229" s="11">
        <v>7.0940000000000003E-2</v>
      </c>
      <c r="G229" s="2">
        <v>1.43E-2</v>
      </c>
    </row>
    <row r="230" spans="2:7" x14ac:dyDescent="0.35">
      <c r="B230" s="1">
        <v>38534</v>
      </c>
      <c r="C230" s="11">
        <v>6.9940000000000002E-2</v>
      </c>
      <c r="D230" s="11">
        <v>6.9940000000000002E-2</v>
      </c>
      <c r="E230" s="11">
        <v>6.9940000000000002E-2</v>
      </c>
      <c r="F230" s="11">
        <v>6.9940000000000002E-2</v>
      </c>
      <c r="G230" s="2">
        <v>1.26E-2</v>
      </c>
    </row>
    <row r="231" spans="2:7" x14ac:dyDescent="0.35">
      <c r="B231" s="1">
        <v>38504</v>
      </c>
      <c r="C231" s="11">
        <v>6.9070000000000006E-2</v>
      </c>
      <c r="D231" s="11">
        <v>6.9070000000000006E-2</v>
      </c>
      <c r="E231" s="11">
        <v>6.9070000000000006E-2</v>
      </c>
      <c r="F231" s="11">
        <v>6.9070000000000006E-2</v>
      </c>
      <c r="G231" s="2">
        <v>-1.03E-2</v>
      </c>
    </row>
    <row r="232" spans="2:7" x14ac:dyDescent="0.35">
      <c r="B232" s="1">
        <v>38473</v>
      </c>
      <c r="C232" s="11">
        <v>6.9790000000000005E-2</v>
      </c>
      <c r="D232" s="11">
        <v>6.9790000000000005E-2</v>
      </c>
      <c r="E232" s="11">
        <v>6.9790000000000005E-2</v>
      </c>
      <c r="F232" s="11">
        <v>6.9790000000000005E-2</v>
      </c>
      <c r="G232" s="2">
        <v>-5.1400000000000001E-2</v>
      </c>
    </row>
    <row r="233" spans="2:7" x14ac:dyDescent="0.35">
      <c r="B233" s="1">
        <v>38443</v>
      </c>
      <c r="C233" s="11">
        <v>7.3569999999999997E-2</v>
      </c>
      <c r="D233" s="11">
        <v>7.3569999999999997E-2</v>
      </c>
      <c r="E233" s="11">
        <v>7.3569999999999997E-2</v>
      </c>
      <c r="F233" s="11">
        <v>7.3569999999999997E-2</v>
      </c>
      <c r="G233" s="2">
        <v>0.10199999999999999</v>
      </c>
    </row>
    <row r="234" spans="2:7" x14ac:dyDescent="0.35">
      <c r="B234" s="1">
        <v>38412</v>
      </c>
      <c r="C234" s="11">
        <v>6.676E-2</v>
      </c>
      <c r="D234" s="11">
        <v>6.676E-2</v>
      </c>
      <c r="E234" s="11">
        <v>6.676E-2</v>
      </c>
      <c r="F234" s="11">
        <v>6.676E-2</v>
      </c>
      <c r="G234" s="2">
        <v>1.9400000000000001E-2</v>
      </c>
    </row>
    <row r="235" spans="2:7" x14ac:dyDescent="0.35">
      <c r="B235" s="1">
        <v>38384</v>
      </c>
      <c r="C235" s="11">
        <v>6.5490000000000007E-2</v>
      </c>
      <c r="D235" s="11">
        <v>6.5490000000000007E-2</v>
      </c>
      <c r="E235" s="11">
        <v>6.5490000000000007E-2</v>
      </c>
      <c r="F235" s="11">
        <v>6.5490000000000007E-2</v>
      </c>
      <c r="G235" s="2">
        <v>-2.3E-2</v>
      </c>
    </row>
    <row r="236" spans="2:7" x14ac:dyDescent="0.35">
      <c r="B236" s="1">
        <v>38353</v>
      </c>
      <c r="C236" s="11">
        <v>6.7030000000000006E-2</v>
      </c>
      <c r="D236" s="11">
        <v>6.7030000000000006E-2</v>
      </c>
      <c r="E236" s="11">
        <v>6.7030000000000006E-2</v>
      </c>
      <c r="F236" s="11">
        <v>6.7030000000000006E-2</v>
      </c>
      <c r="G236" s="2">
        <v>-4.0000000000000002E-4</v>
      </c>
    </row>
    <row r="237" spans="2:7" x14ac:dyDescent="0.35">
      <c r="B237" s="1">
        <v>38322</v>
      </c>
      <c r="C237" s="11">
        <v>6.7060000000000008E-2</v>
      </c>
      <c r="D237" s="11">
        <v>6.7060000000000008E-2</v>
      </c>
      <c r="E237" s="11">
        <v>6.7060000000000008E-2</v>
      </c>
      <c r="F237" s="11">
        <v>6.7060000000000008E-2</v>
      </c>
      <c r="G237" s="2">
        <v>-6.8199999999999997E-2</v>
      </c>
    </row>
    <row r="238" spans="2:7" x14ac:dyDescent="0.35">
      <c r="B238" s="1">
        <v>38292</v>
      </c>
      <c r="C238" s="11">
        <v>7.1970000000000006E-2</v>
      </c>
      <c r="D238" s="11">
        <v>7.1970000000000006E-2</v>
      </c>
      <c r="E238" s="11">
        <v>7.1970000000000006E-2</v>
      </c>
      <c r="F238" s="11">
        <v>7.1970000000000006E-2</v>
      </c>
      <c r="G238" s="2">
        <v>3.8199999999999998E-2</v>
      </c>
    </row>
    <row r="239" spans="2:7" x14ac:dyDescent="0.35">
      <c r="B239" s="1">
        <v>38261</v>
      </c>
      <c r="C239" s="11">
        <v>6.9320000000000007E-2</v>
      </c>
      <c r="D239" s="11">
        <v>6.9320000000000007E-2</v>
      </c>
      <c r="E239" s="11">
        <v>6.9320000000000007E-2</v>
      </c>
      <c r="F239" s="11">
        <v>6.9320000000000007E-2</v>
      </c>
      <c r="G239" s="2">
        <v>0.11020000000000001</v>
      </c>
    </row>
    <row r="240" spans="2:7" x14ac:dyDescent="0.35">
      <c r="B240" s="1">
        <v>38231</v>
      </c>
      <c r="C240" s="11">
        <v>6.2439999999999996E-2</v>
      </c>
      <c r="D240" s="11">
        <v>6.2439999999999996E-2</v>
      </c>
      <c r="E240" s="11">
        <v>6.2439999999999996E-2</v>
      </c>
      <c r="F240" s="11">
        <v>6.2439999999999996E-2</v>
      </c>
      <c r="G240" s="2">
        <v>2.5499999999999998E-2</v>
      </c>
    </row>
    <row r="241" spans="2:7" x14ac:dyDescent="0.35">
      <c r="B241" s="1">
        <v>38200</v>
      </c>
      <c r="C241" s="11">
        <v>6.0890000000000007E-2</v>
      </c>
      <c r="D241" s="11">
        <v>6.0890000000000007E-2</v>
      </c>
      <c r="E241" s="11">
        <v>6.0890000000000007E-2</v>
      </c>
      <c r="F241" s="11">
        <v>6.0890000000000007E-2</v>
      </c>
      <c r="G241" s="2">
        <v>-7.7999999999999996E-3</v>
      </c>
    </row>
    <row r="242" spans="2:7" x14ac:dyDescent="0.35">
      <c r="B242" s="1">
        <v>38169</v>
      </c>
      <c r="C242" s="11">
        <v>6.1369999999999994E-2</v>
      </c>
      <c r="D242" s="11">
        <v>6.1369999999999994E-2</v>
      </c>
      <c r="E242" s="11">
        <v>6.1369999999999994E-2</v>
      </c>
      <c r="F242" s="11">
        <v>6.1369999999999994E-2</v>
      </c>
      <c r="G242" s="2">
        <v>4.9099999999999998E-2</v>
      </c>
    </row>
    <row r="243" spans="2:7" x14ac:dyDescent="0.35">
      <c r="B243" s="1">
        <v>38139</v>
      </c>
      <c r="C243" s="11">
        <v>5.8499999999999996E-2</v>
      </c>
      <c r="D243" s="11">
        <v>5.8499999999999996E-2</v>
      </c>
      <c r="E243" s="11">
        <v>5.8499999999999996E-2</v>
      </c>
      <c r="F243" s="11">
        <v>5.8499999999999996E-2</v>
      </c>
      <c r="G243" s="2">
        <v>0.10920000000000001</v>
      </c>
    </row>
    <row r="244" spans="2:7" x14ac:dyDescent="0.35">
      <c r="B244" s="1">
        <v>38108</v>
      </c>
      <c r="C244" s="11">
        <v>5.2740000000000002E-2</v>
      </c>
      <c r="D244" s="11">
        <v>5.2740000000000002E-2</v>
      </c>
      <c r="E244" s="11">
        <v>5.2740000000000002E-2</v>
      </c>
      <c r="F244" s="11">
        <v>5.2740000000000002E-2</v>
      </c>
      <c r="G244" s="2">
        <v>3.0700000000000002E-2</v>
      </c>
    </row>
    <row r="245" spans="2:7" x14ac:dyDescent="0.35">
      <c r="B245" s="1">
        <v>38078</v>
      </c>
      <c r="C245" s="11">
        <v>5.117E-2</v>
      </c>
      <c r="D245" s="11">
        <v>5.117E-2</v>
      </c>
      <c r="E245" s="11">
        <v>5.117E-2</v>
      </c>
      <c r="F245" s="11">
        <v>5.117E-2</v>
      </c>
      <c r="G245" s="2">
        <v>-5.7999999999999996E-3</v>
      </c>
    </row>
    <row r="246" spans="2:7" x14ac:dyDescent="0.35">
      <c r="B246" s="1">
        <v>38047</v>
      </c>
      <c r="C246" s="11">
        <v>5.1470000000000002E-2</v>
      </c>
      <c r="D246" s="11">
        <v>5.1470000000000002E-2</v>
      </c>
      <c r="E246" s="11">
        <v>5.1470000000000002E-2</v>
      </c>
      <c r="F246" s="11">
        <v>5.1470000000000002E-2</v>
      </c>
      <c r="G246" s="2">
        <v>-2.1700000000000001E-2</v>
      </c>
    </row>
    <row r="247" spans="2:7" x14ac:dyDescent="0.35">
      <c r="B247" s="1">
        <v>38018</v>
      </c>
      <c r="C247" s="11">
        <v>5.2610000000000004E-2</v>
      </c>
      <c r="D247" s="11">
        <v>5.2610000000000004E-2</v>
      </c>
      <c r="E247" s="11">
        <v>5.2610000000000004E-2</v>
      </c>
      <c r="F247" s="11">
        <v>5.2610000000000004E-2</v>
      </c>
      <c r="G247" s="2">
        <v>7.3000000000000001E-3</v>
      </c>
    </row>
    <row r="248" spans="2:7" x14ac:dyDescent="0.35">
      <c r="B248" s="1">
        <v>37987</v>
      </c>
      <c r="C248" s="11">
        <v>5.2229999999999999E-2</v>
      </c>
      <c r="D248" s="11">
        <v>5.2229999999999999E-2</v>
      </c>
      <c r="E248" s="11">
        <v>5.2229999999999999E-2</v>
      </c>
      <c r="F248" s="11">
        <v>5.2229999999999999E-2</v>
      </c>
      <c r="G248" s="2">
        <v>1.9699999999999999E-2</v>
      </c>
    </row>
    <row r="249" spans="2:7" x14ac:dyDescent="0.35">
      <c r="B249" s="1">
        <v>37956</v>
      </c>
      <c r="C249" s="11">
        <v>5.1220000000000002E-2</v>
      </c>
      <c r="D249" s="11">
        <v>5.1220000000000002E-2</v>
      </c>
      <c r="E249" s="11">
        <v>5.1220000000000002E-2</v>
      </c>
      <c r="F249" s="11">
        <v>5.1220000000000002E-2</v>
      </c>
      <c r="G249" s="2">
        <v>-7.0000000000000001E-3</v>
      </c>
    </row>
    <row r="250" spans="2:7" x14ac:dyDescent="0.35">
      <c r="B250" s="1">
        <v>37926</v>
      </c>
      <c r="C250" s="11">
        <v>5.1580000000000001E-2</v>
      </c>
      <c r="D250" s="11">
        <v>5.1580000000000001E-2</v>
      </c>
      <c r="E250" s="11">
        <v>5.1580000000000001E-2</v>
      </c>
      <c r="F250" s="11">
        <v>5.1580000000000001E-2</v>
      </c>
      <c r="G250" s="2">
        <v>1.14E-2</v>
      </c>
    </row>
    <row r="251" spans="2:7" x14ac:dyDescent="0.35">
      <c r="B251" s="1">
        <v>37895</v>
      </c>
      <c r="C251" s="11">
        <v>5.0999999999999997E-2</v>
      </c>
      <c r="D251" s="11">
        <v>5.0999999999999997E-2</v>
      </c>
      <c r="E251" s="11">
        <v>5.0999999999999997E-2</v>
      </c>
      <c r="F251" s="11">
        <v>5.0999999999999997E-2</v>
      </c>
      <c r="G251" s="2">
        <v>-1.43E-2</v>
      </c>
    </row>
    <row r="252" spans="2:7" x14ac:dyDescent="0.35">
      <c r="B252" s="1">
        <v>37865</v>
      </c>
      <c r="C252" s="11">
        <v>5.1740000000000001E-2</v>
      </c>
      <c r="D252" s="11">
        <v>5.1740000000000001E-2</v>
      </c>
      <c r="E252" s="11">
        <v>5.1740000000000001E-2</v>
      </c>
      <c r="F252" s="11">
        <v>5.1740000000000001E-2</v>
      </c>
      <c r="G252" s="2">
        <v>-1.7100000000000001E-2</v>
      </c>
    </row>
    <row r="253" spans="2:7" x14ac:dyDescent="0.35">
      <c r="B253" s="1">
        <v>37834</v>
      </c>
      <c r="C253" s="11">
        <v>5.2639999999999999E-2</v>
      </c>
      <c r="D253" s="11">
        <v>5.2639999999999999E-2</v>
      </c>
      <c r="E253" s="11">
        <v>5.2639999999999999E-2</v>
      </c>
      <c r="F253" s="11">
        <v>5.2639999999999999E-2</v>
      </c>
      <c r="G253" s="2">
        <v>-6.2700000000000006E-2</v>
      </c>
    </row>
    <row r="254" spans="2:7" x14ac:dyDescent="0.35">
      <c r="B254" s="1">
        <v>37803</v>
      </c>
      <c r="C254" s="11">
        <v>5.6159999999999995E-2</v>
      </c>
      <c r="D254" s="11">
        <v>5.6159999999999995E-2</v>
      </c>
      <c r="E254" s="11">
        <v>5.6159999999999995E-2</v>
      </c>
      <c r="F254" s="11">
        <v>5.6159999999999995E-2</v>
      </c>
      <c r="G254" s="2">
        <v>-1.9599999999999999E-2</v>
      </c>
    </row>
    <row r="255" spans="2:7" x14ac:dyDescent="0.35">
      <c r="B255" s="1">
        <v>37773</v>
      </c>
      <c r="C255" s="11">
        <v>5.7279999999999998E-2</v>
      </c>
      <c r="D255" s="11">
        <v>5.7279999999999998E-2</v>
      </c>
      <c r="E255" s="11">
        <v>5.7279999999999998E-2</v>
      </c>
      <c r="F255" s="11">
        <v>5.7279999999999998E-2</v>
      </c>
      <c r="G255" s="2">
        <v>-1.1900000000000001E-2</v>
      </c>
    </row>
    <row r="256" spans="2:7" x14ac:dyDescent="0.35">
      <c r="B256" s="1">
        <v>37742</v>
      </c>
      <c r="C256" s="11">
        <v>5.7969999999999994E-2</v>
      </c>
      <c r="D256" s="11">
        <v>5.7969999999999994E-2</v>
      </c>
      <c r="E256" s="11">
        <v>5.7969999999999994E-2</v>
      </c>
      <c r="F256" s="11">
        <v>5.7969999999999994E-2</v>
      </c>
      <c r="G256" s="2">
        <v>-1.4500000000000001E-2</v>
      </c>
    </row>
    <row r="257" spans="2:7" x14ac:dyDescent="0.35">
      <c r="B257" s="1">
        <v>37712</v>
      </c>
      <c r="C257" s="11">
        <v>5.8819999999999997E-2</v>
      </c>
      <c r="D257" s="11">
        <v>5.8819999999999997E-2</v>
      </c>
      <c r="E257" s="11">
        <v>5.8819999999999997E-2</v>
      </c>
      <c r="F257" s="11">
        <v>5.8819999999999997E-2</v>
      </c>
      <c r="G257" s="2">
        <v>-0.04</v>
      </c>
    </row>
    <row r="258" spans="2:7" x14ac:dyDescent="0.35">
      <c r="B258" s="1">
        <v>37681</v>
      </c>
      <c r="C258" s="11">
        <v>6.1269999999999998E-2</v>
      </c>
      <c r="D258" s="11">
        <v>6.1269999999999998E-2</v>
      </c>
      <c r="E258" s="11">
        <v>6.1269999999999998E-2</v>
      </c>
      <c r="F258" s="11">
        <v>6.1269999999999998E-2</v>
      </c>
      <c r="G258" s="2">
        <v>2.7E-2</v>
      </c>
    </row>
    <row r="259" spans="2:7" x14ac:dyDescent="0.35">
      <c r="B259" s="1">
        <v>37653</v>
      </c>
      <c r="C259" s="11">
        <v>5.9660000000000005E-2</v>
      </c>
      <c r="D259" s="11">
        <v>5.9660000000000005E-2</v>
      </c>
      <c r="E259" s="11">
        <v>5.9660000000000005E-2</v>
      </c>
      <c r="F259" s="11">
        <v>5.9660000000000005E-2</v>
      </c>
      <c r="G259" s="2">
        <v>-5.6500000000000002E-2</v>
      </c>
    </row>
    <row r="260" spans="2:7" x14ac:dyDescent="0.35">
      <c r="B260" s="1">
        <v>37622</v>
      </c>
      <c r="C260" s="11">
        <v>6.3230000000000008E-2</v>
      </c>
      <c r="D260" s="11">
        <v>6.3230000000000008E-2</v>
      </c>
      <c r="E260" s="11">
        <v>6.3230000000000008E-2</v>
      </c>
      <c r="F260" s="11">
        <v>6.3230000000000008E-2</v>
      </c>
      <c r="G260" s="2">
        <v>3.95E-2</v>
      </c>
    </row>
    <row r="261" spans="2:7" x14ac:dyDescent="0.35">
      <c r="B261" s="1">
        <v>37591</v>
      </c>
      <c r="C261" s="11">
        <v>6.0830000000000002E-2</v>
      </c>
      <c r="D261" s="11">
        <v>6.0830000000000002E-2</v>
      </c>
      <c r="E261" s="11">
        <v>6.0830000000000002E-2</v>
      </c>
      <c r="F261" s="11">
        <v>6.0830000000000002E-2</v>
      </c>
      <c r="G261" s="2">
        <v>-5.3199999999999997E-2</v>
      </c>
    </row>
    <row r="262" spans="2:7" x14ac:dyDescent="0.35">
      <c r="B262" s="1">
        <v>37561</v>
      </c>
      <c r="C262" s="11">
        <v>6.4250000000000002E-2</v>
      </c>
      <c r="D262" s="11">
        <v>6.4250000000000002E-2</v>
      </c>
      <c r="E262" s="11">
        <v>6.4250000000000002E-2</v>
      </c>
      <c r="F262" s="11">
        <v>6.4250000000000002E-2</v>
      </c>
      <c r="G262" s="2">
        <v>-7.22E-2</v>
      </c>
    </row>
    <row r="263" spans="2:7" x14ac:dyDescent="0.35">
      <c r="B263" s="1">
        <v>37530</v>
      </c>
      <c r="C263" s="11">
        <v>6.9249999999999992E-2</v>
      </c>
      <c r="D263" s="11">
        <v>6.9249999999999992E-2</v>
      </c>
      <c r="E263" s="11">
        <v>6.9249999999999992E-2</v>
      </c>
      <c r="F263" s="11">
        <v>6.9249999999999992E-2</v>
      </c>
      <c r="G263" s="2">
        <v>-3.39E-2</v>
      </c>
    </row>
    <row r="264" spans="2:7" x14ac:dyDescent="0.35">
      <c r="B264" s="1">
        <v>37500</v>
      </c>
      <c r="C264" s="11">
        <v>7.1680000000000008E-2</v>
      </c>
      <c r="D264" s="11">
        <v>7.1680000000000008E-2</v>
      </c>
      <c r="E264" s="11">
        <v>7.1680000000000008E-2</v>
      </c>
      <c r="F264" s="11">
        <v>7.1680000000000008E-2</v>
      </c>
      <c r="G264" s="2">
        <v>1E-3</v>
      </c>
    </row>
    <row r="265" spans="2:7" x14ac:dyDescent="0.35">
      <c r="B265" s="1">
        <v>37469</v>
      </c>
      <c r="C265" s="11">
        <v>7.1609999999999993E-2</v>
      </c>
      <c r="D265" s="11">
        <v>7.1609999999999993E-2</v>
      </c>
      <c r="E265" s="11">
        <v>7.1609999999999993E-2</v>
      </c>
      <c r="F265" s="11">
        <v>7.1609999999999993E-2</v>
      </c>
      <c r="G265" s="2">
        <v>-2.01E-2</v>
      </c>
    </row>
    <row r="266" spans="2:7" x14ac:dyDescent="0.35">
      <c r="B266" s="1">
        <v>37438</v>
      </c>
      <c r="C266" s="11">
        <v>7.3079999999999992E-2</v>
      </c>
      <c r="D266" s="11">
        <v>7.3079999999999992E-2</v>
      </c>
      <c r="E266" s="11">
        <v>7.3079999999999992E-2</v>
      </c>
      <c r="F266" s="11">
        <v>7.3079999999999992E-2</v>
      </c>
      <c r="G266" s="2">
        <v>-2.3599999999999999E-2</v>
      </c>
    </row>
    <row r="267" spans="2:7" x14ac:dyDescent="0.35">
      <c r="B267" s="1">
        <v>37408</v>
      </c>
      <c r="C267" s="11">
        <v>7.485E-2</v>
      </c>
      <c r="D267" s="11">
        <v>7.485E-2</v>
      </c>
      <c r="E267" s="11">
        <v>7.485E-2</v>
      </c>
      <c r="F267" s="11">
        <v>7.485E-2</v>
      </c>
      <c r="G267" s="2">
        <v>-3.0800000000000001E-2</v>
      </c>
    </row>
    <row r="268" spans="2:7" x14ac:dyDescent="0.35">
      <c r="B268" s="1">
        <v>37377</v>
      </c>
      <c r="C268" s="11">
        <v>7.7229999999999993E-2</v>
      </c>
      <c r="D268" s="11">
        <v>7.7229999999999993E-2</v>
      </c>
      <c r="E268" s="11">
        <v>7.7229999999999993E-2</v>
      </c>
      <c r="F268" s="11">
        <v>7.7229999999999993E-2</v>
      </c>
      <c r="G268" s="2">
        <v>4.2200000000000001E-2</v>
      </c>
    </row>
    <row r="269" spans="2:7" x14ac:dyDescent="0.35">
      <c r="B269" s="1">
        <v>37347</v>
      </c>
      <c r="C269" s="11">
        <v>7.4099999999999999E-2</v>
      </c>
      <c r="D269" s="11">
        <v>7.4099999999999999E-2</v>
      </c>
      <c r="E269" s="11">
        <v>7.4099999999999999E-2</v>
      </c>
      <c r="F269" s="11">
        <v>7.4099999999999999E-2</v>
      </c>
      <c r="G269" s="2">
        <v>6.8999999999999999E-3</v>
      </c>
    </row>
    <row r="270" spans="2:7" x14ac:dyDescent="0.35">
      <c r="B270" s="1">
        <v>37316</v>
      </c>
      <c r="C270" s="11">
        <v>7.3590000000000003E-2</v>
      </c>
      <c r="D270" s="11">
        <v>7.3590000000000003E-2</v>
      </c>
      <c r="E270" s="11">
        <v>7.3590000000000003E-2</v>
      </c>
      <c r="F270" s="11">
        <v>7.3590000000000003E-2</v>
      </c>
      <c r="G270" s="2">
        <v>-3.5099999999999999E-2</v>
      </c>
    </row>
    <row r="271" spans="2:7" x14ac:dyDescent="0.35">
      <c r="B271" s="1">
        <v>37288</v>
      </c>
      <c r="C271" s="11">
        <v>7.6270000000000004E-2</v>
      </c>
      <c r="D271" s="11">
        <v>7.6270000000000004E-2</v>
      </c>
      <c r="E271" s="11">
        <v>7.6270000000000004E-2</v>
      </c>
      <c r="F271" s="11">
        <v>7.6270000000000004E-2</v>
      </c>
      <c r="G271" s="2">
        <v>-5.4999999999999997E-3</v>
      </c>
    </row>
    <row r="272" spans="2:7" x14ac:dyDescent="0.35">
      <c r="B272" s="1">
        <v>37257</v>
      </c>
      <c r="C272" s="11">
        <v>7.6689999999999994E-2</v>
      </c>
      <c r="D272" s="11">
        <v>7.6689999999999994E-2</v>
      </c>
      <c r="E272" s="11">
        <v>7.6689999999999994E-2</v>
      </c>
      <c r="F272" s="11">
        <v>7.6689999999999994E-2</v>
      </c>
      <c r="G272" s="2">
        <v>-3.4000000000000002E-2</v>
      </c>
    </row>
    <row r="273" spans="2:7" x14ac:dyDescent="0.35">
      <c r="B273" s="1">
        <v>37226</v>
      </c>
      <c r="C273" s="11">
        <v>7.9390000000000002E-2</v>
      </c>
      <c r="D273" s="11">
        <v>7.9390000000000002E-2</v>
      </c>
      <c r="E273" s="11">
        <v>7.9390000000000002E-2</v>
      </c>
      <c r="F273" s="11">
        <v>7.9390000000000002E-2</v>
      </c>
      <c r="G273" s="2">
        <v>7.4999999999999997E-3</v>
      </c>
    </row>
    <row r="274" spans="2:7" x14ac:dyDescent="0.35">
      <c r="B274" s="1">
        <v>37196</v>
      </c>
      <c r="C274" s="11">
        <v>7.8799999999999995E-2</v>
      </c>
      <c r="D274" s="11">
        <v>7.8799999999999995E-2</v>
      </c>
      <c r="E274" s="11">
        <v>7.8799999999999995E-2</v>
      </c>
      <c r="F274" s="11">
        <v>7.8799999999999995E-2</v>
      </c>
      <c r="G274" s="2">
        <v>-0.1045</v>
      </c>
    </row>
    <row r="275" spans="2:7" x14ac:dyDescent="0.35">
      <c r="B275" s="1">
        <v>37165</v>
      </c>
      <c r="C275" s="11">
        <v>8.8000000000000009E-2</v>
      </c>
      <c r="D275" s="11">
        <v>8.8000000000000009E-2</v>
      </c>
      <c r="E275" s="11">
        <v>8.8000000000000009E-2</v>
      </c>
      <c r="F275" s="11">
        <v>8.8000000000000009E-2</v>
      </c>
      <c r="G275" s="2">
        <v>-3.5299999999999998E-2</v>
      </c>
    </row>
    <row r="276" spans="2:7" x14ac:dyDescent="0.35">
      <c r="B276" s="1">
        <v>37135</v>
      </c>
      <c r="C276" s="11">
        <v>9.1219999999999996E-2</v>
      </c>
      <c r="D276" s="11">
        <v>9.1219999999999996E-2</v>
      </c>
      <c r="E276" s="11">
        <v>9.1219999999999996E-2</v>
      </c>
      <c r="F276" s="11">
        <v>9.1219999999999996E-2</v>
      </c>
      <c r="G276" s="2">
        <v>8.9999999999999998E-4</v>
      </c>
    </row>
    <row r="277" spans="2:7" x14ac:dyDescent="0.35">
      <c r="B277" s="1">
        <v>37104</v>
      </c>
      <c r="C277" s="11">
        <v>9.1140000000000013E-2</v>
      </c>
      <c r="D277" s="11">
        <v>9.1140000000000013E-2</v>
      </c>
      <c r="E277" s="11">
        <v>9.1140000000000013E-2</v>
      </c>
      <c r="F277" s="11">
        <v>9.1140000000000013E-2</v>
      </c>
      <c r="G277" s="2">
        <v>-2.6599999999999999E-2</v>
      </c>
    </row>
    <row r="278" spans="2:7" x14ac:dyDescent="0.35">
      <c r="B278" s="1">
        <v>37073</v>
      </c>
      <c r="C278" s="11">
        <v>9.3629999999999991E-2</v>
      </c>
      <c r="D278" s="11">
        <v>9.3629999999999991E-2</v>
      </c>
      <c r="E278" s="11">
        <v>9.3629999999999991E-2</v>
      </c>
      <c r="F278" s="11">
        <v>9.3629999999999991E-2</v>
      </c>
      <c r="G278" s="2">
        <v>-1.4500000000000001E-2</v>
      </c>
    </row>
    <row r="279" spans="2:7" x14ac:dyDescent="0.35">
      <c r="B279" s="1">
        <v>37043</v>
      </c>
      <c r="C279" s="11">
        <v>9.5009999999999997E-2</v>
      </c>
      <c r="D279" s="11">
        <v>9.5009999999999997E-2</v>
      </c>
      <c r="E279" s="11">
        <v>9.5009999999999997E-2</v>
      </c>
      <c r="F279" s="11">
        <v>9.5009999999999997E-2</v>
      </c>
      <c r="G279" s="2">
        <v>-2.6700000000000002E-2</v>
      </c>
    </row>
    <row r="280" spans="2:7" x14ac:dyDescent="0.35">
      <c r="B280" s="1">
        <v>37012</v>
      </c>
      <c r="C280" s="11">
        <v>9.7619999999999998E-2</v>
      </c>
      <c r="D280" s="11">
        <v>9.7619999999999998E-2</v>
      </c>
      <c r="E280" s="11">
        <v>9.7619999999999998E-2</v>
      </c>
      <c r="F280" s="11">
        <v>9.7619999999999998E-2</v>
      </c>
      <c r="G280" s="2">
        <v>-3.5900000000000001E-2</v>
      </c>
    </row>
    <row r="281" spans="2:7" x14ac:dyDescent="0.35">
      <c r="B281" s="1">
        <v>36982</v>
      </c>
      <c r="C281" s="11">
        <v>0.10125000000000001</v>
      </c>
      <c r="D281" s="11">
        <v>0.10125000000000001</v>
      </c>
      <c r="E281" s="11">
        <v>0.10125000000000001</v>
      </c>
      <c r="F281" s="11">
        <v>0.10125000000000001</v>
      </c>
      <c r="G281" s="2">
        <v>-2.01E-2</v>
      </c>
    </row>
    <row r="282" spans="2:7" x14ac:dyDescent="0.35">
      <c r="B282" s="1">
        <v>36951</v>
      </c>
      <c r="C282" s="11">
        <v>0.10333000000000001</v>
      </c>
      <c r="D282" s="11">
        <v>0.10333000000000001</v>
      </c>
      <c r="E282" s="11">
        <v>0.10333000000000001</v>
      </c>
      <c r="F282" s="11">
        <v>0.10333000000000001</v>
      </c>
      <c r="G282" s="2">
        <v>2.53E-2</v>
      </c>
    </row>
    <row r="283" spans="2:7" x14ac:dyDescent="0.35">
      <c r="B283" s="1">
        <v>36923</v>
      </c>
      <c r="C283" s="11">
        <v>0.10077999999999999</v>
      </c>
      <c r="D283" s="11">
        <v>0.10077999999999999</v>
      </c>
      <c r="E283" s="11">
        <v>0.10077999999999999</v>
      </c>
      <c r="F283" s="11">
        <v>0.10077999999999999</v>
      </c>
      <c r="G283" s="2">
        <v>-3.32E-2</v>
      </c>
    </row>
    <row r="284" spans="2:7" x14ac:dyDescent="0.35">
      <c r="B284" s="1">
        <v>36892</v>
      </c>
      <c r="C284" s="11">
        <v>0.10424</v>
      </c>
      <c r="D284" s="11">
        <v>0.10424</v>
      </c>
      <c r="E284" s="11">
        <v>0.10424</v>
      </c>
      <c r="F284" s="11">
        <v>0.10424</v>
      </c>
      <c r="G284" s="2">
        <v>-4.2299999999999997E-2</v>
      </c>
    </row>
    <row r="285" spans="2:7" x14ac:dyDescent="0.35">
      <c r="B285" s="1">
        <v>36861</v>
      </c>
      <c r="C285" s="11">
        <v>0.10884000000000001</v>
      </c>
      <c r="D285" s="11">
        <v>0.10884000000000001</v>
      </c>
      <c r="E285" s="11">
        <v>0.10884000000000001</v>
      </c>
      <c r="F285" s="11">
        <v>0.10884000000000001</v>
      </c>
      <c r="G285" s="2">
        <v>-4.0899999999999999E-2</v>
      </c>
    </row>
    <row r="286" spans="2:7" x14ac:dyDescent="0.35">
      <c r="B286" s="1">
        <v>36831</v>
      </c>
      <c r="C286" s="11">
        <v>0.11348000000000001</v>
      </c>
      <c r="D286" s="11">
        <v>0.11348000000000001</v>
      </c>
      <c r="E286" s="11">
        <v>0.11348000000000001</v>
      </c>
      <c r="F286" s="11">
        <v>0.11348000000000001</v>
      </c>
      <c r="G286" s="2">
        <v>-2.1700000000000001E-2</v>
      </c>
    </row>
    <row r="287" spans="2:7" x14ac:dyDescent="0.35">
      <c r="B287" s="1">
        <v>36800</v>
      </c>
      <c r="C287" s="11">
        <v>0.11599999999999999</v>
      </c>
      <c r="D287" s="11">
        <v>0.11599999999999999</v>
      </c>
      <c r="E287" s="11">
        <v>0.11599999999999999</v>
      </c>
      <c r="F287" s="11">
        <v>0.11599999999999999</v>
      </c>
      <c r="G287" s="2">
        <v>5.1999999999999998E-3</v>
      </c>
    </row>
    <row r="288" spans="2:7" x14ac:dyDescent="0.35">
      <c r="B288" s="1">
        <v>36770</v>
      </c>
      <c r="C288" s="11">
        <v>0.11539999999999999</v>
      </c>
      <c r="D288" s="11">
        <v>0.11539999999999999</v>
      </c>
      <c r="E288" s="11">
        <v>0.11539999999999999</v>
      </c>
      <c r="F288" s="11">
        <v>0.11539999999999999</v>
      </c>
      <c r="G288" s="2">
        <v>3.0000000000000001E-3</v>
      </c>
    </row>
    <row r="289" spans="2:7" x14ac:dyDescent="0.35">
      <c r="B289" s="1">
        <v>36739</v>
      </c>
      <c r="C289" s="11">
        <v>0.11505000000000001</v>
      </c>
      <c r="D289" s="11">
        <v>0.11505000000000001</v>
      </c>
      <c r="E289" s="11">
        <v>0.11505000000000001</v>
      </c>
      <c r="F289" s="11">
        <v>0.11505000000000001</v>
      </c>
      <c r="G289" s="2">
        <v>1.3299999999999999E-2</v>
      </c>
    </row>
    <row r="290" spans="2:7" x14ac:dyDescent="0.35">
      <c r="B290" s="1">
        <v>36708</v>
      </c>
      <c r="C290" s="11">
        <v>0.11353999999999999</v>
      </c>
      <c r="D290" s="11">
        <v>0.11353999999999999</v>
      </c>
      <c r="E290" s="11">
        <v>0.11353999999999999</v>
      </c>
      <c r="F290" s="11">
        <v>0.11353999999999999</v>
      </c>
      <c r="G290" s="2">
        <v>2.6700000000000002E-2</v>
      </c>
    </row>
    <row r="291" spans="2:7" x14ac:dyDescent="0.35">
      <c r="B291" s="1">
        <v>36678</v>
      </c>
      <c r="C291" s="11">
        <v>0.11058999999999999</v>
      </c>
      <c r="D291" s="11">
        <v>0.11058999999999999</v>
      </c>
      <c r="E291" s="11">
        <v>0.11058999999999999</v>
      </c>
      <c r="F291" s="11">
        <v>0.11058999999999999</v>
      </c>
      <c r="G291" s="2">
        <v>2.1399999999999999E-2</v>
      </c>
    </row>
    <row r="292" spans="2:7" x14ac:dyDescent="0.35">
      <c r="B292" s="1">
        <v>36647</v>
      </c>
      <c r="C292" s="11">
        <v>0.10827000000000001</v>
      </c>
      <c r="D292" s="11">
        <v>0.10827000000000001</v>
      </c>
      <c r="E292" s="11">
        <v>0.10827000000000001</v>
      </c>
      <c r="F292" s="11">
        <v>0.10827000000000001</v>
      </c>
      <c r="G292" s="2">
        <v>4.4699999999999997E-2</v>
      </c>
    </row>
    <row r="293" spans="2:7" x14ac:dyDescent="0.35">
      <c r="B293" s="1">
        <v>36617</v>
      </c>
      <c r="C293" s="11">
        <v>0.10364000000000001</v>
      </c>
      <c r="D293" s="11">
        <v>0.10364000000000001</v>
      </c>
      <c r="E293" s="11">
        <v>0.10364000000000001</v>
      </c>
      <c r="F293" s="11">
        <v>0.10364000000000001</v>
      </c>
      <c r="G293" s="2">
        <v>-3.6400000000000002E-2</v>
      </c>
    </row>
    <row r="294" spans="2:7" x14ac:dyDescent="0.35">
      <c r="B294" s="1">
        <v>36586</v>
      </c>
      <c r="C294" s="11">
        <v>0.10756</v>
      </c>
      <c r="D294" s="11">
        <v>0.10756</v>
      </c>
      <c r="E294" s="11">
        <v>0.10756</v>
      </c>
      <c r="F294" s="11">
        <v>0.10756</v>
      </c>
      <c r="G294" s="2">
        <v>3.3700000000000001E-2</v>
      </c>
    </row>
    <row r="295" spans="2:7" x14ac:dyDescent="0.35">
      <c r="B295" s="1">
        <v>36557</v>
      </c>
      <c r="C295" s="11">
        <v>0.10404999999999999</v>
      </c>
      <c r="D295" s="11">
        <v>0.10404999999999999</v>
      </c>
      <c r="E295" s="11">
        <v>0.10404999999999999</v>
      </c>
      <c r="F295" s="11">
        <v>0.10404999999999999</v>
      </c>
      <c r="G295" s="2">
        <v>-4.5199999999999997E-2</v>
      </c>
    </row>
    <row r="296" spans="2:7" x14ac:dyDescent="0.35">
      <c r="B296" s="1">
        <v>36526</v>
      </c>
      <c r="C296" s="11">
        <v>0.10897</v>
      </c>
      <c r="D296" s="11">
        <v>0.10897</v>
      </c>
      <c r="E296" s="11">
        <v>0.10897</v>
      </c>
      <c r="F296" s="11">
        <v>0.10897</v>
      </c>
      <c r="G296" s="2">
        <v>-2.6800000000000001E-2</v>
      </c>
    </row>
    <row r="297" spans="2:7" x14ac:dyDescent="0.35">
      <c r="B297" s="1">
        <v>36495</v>
      </c>
      <c r="C297" s="11">
        <v>0.11196999999999999</v>
      </c>
      <c r="D297" s="11">
        <v>0.11196999999999999</v>
      </c>
      <c r="E297" s="11">
        <v>0.11196999999999999</v>
      </c>
      <c r="F297" s="11">
        <v>0.11196999999999999</v>
      </c>
      <c r="G297" s="2">
        <v>-1.6400000000000001E-2</v>
      </c>
    </row>
    <row r="298" spans="2:7" x14ac:dyDescent="0.35">
      <c r="B298" s="1">
        <v>36465</v>
      </c>
      <c r="C298" s="11">
        <v>0.11384</v>
      </c>
      <c r="D298" s="11">
        <v>0.11384</v>
      </c>
      <c r="E298" s="11">
        <v>0.11384</v>
      </c>
      <c r="F298" s="11">
        <v>0.11384</v>
      </c>
      <c r="G298" s="2">
        <v>-1.1900000000000001E-2</v>
      </c>
    </row>
    <row r="299" spans="2:7" x14ac:dyDescent="0.35">
      <c r="B299" s="1">
        <v>36434</v>
      </c>
      <c r="C299" s="11">
        <v>0.11521000000000001</v>
      </c>
      <c r="D299" s="11">
        <v>0.11521000000000001</v>
      </c>
      <c r="E299" s="11">
        <v>0.11521000000000001</v>
      </c>
      <c r="F299" s="11">
        <v>0.11521000000000001</v>
      </c>
      <c r="G299" s="2">
        <v>-9.7000000000000003E-3</v>
      </c>
    </row>
    <row r="300" spans="2:7" x14ac:dyDescent="0.35">
      <c r="B300" s="1">
        <v>36404</v>
      </c>
      <c r="C300" s="11">
        <v>0.11634</v>
      </c>
      <c r="D300" s="11">
        <v>0.11634</v>
      </c>
      <c r="E300" s="11">
        <v>0.11634</v>
      </c>
      <c r="F300" s="11">
        <v>0.11634</v>
      </c>
      <c r="G300" s="2">
        <v>4.0000000000000001E-3</v>
      </c>
    </row>
    <row r="301" spans="2:7" x14ac:dyDescent="0.35">
      <c r="B301" s="1">
        <v>36373</v>
      </c>
      <c r="C301" s="11">
        <v>0.11588</v>
      </c>
      <c r="D301" s="11">
        <v>0.11588</v>
      </c>
      <c r="E301" s="11">
        <v>0.11588</v>
      </c>
      <c r="F301" s="11">
        <v>0.11588</v>
      </c>
      <c r="G301" s="2">
        <v>-7.3000000000000001E-3</v>
      </c>
    </row>
    <row r="302" spans="2:7" x14ac:dyDescent="0.35">
      <c r="B302" s="1">
        <v>36342</v>
      </c>
      <c r="C302" s="11">
        <v>0.11673</v>
      </c>
      <c r="D302" s="11">
        <v>0.11673</v>
      </c>
      <c r="E302" s="11">
        <v>0.11673</v>
      </c>
      <c r="F302" s="11">
        <v>0.11673</v>
      </c>
      <c r="G302" s="2">
        <v>-1.4999999999999999E-2</v>
      </c>
    </row>
    <row r="303" spans="2:7" x14ac:dyDescent="0.35">
      <c r="B303" s="1">
        <v>36312</v>
      </c>
      <c r="C303" s="11">
        <v>0.11851</v>
      </c>
      <c r="D303" s="11">
        <v>0.11851</v>
      </c>
      <c r="E303" s="11">
        <v>0.11851</v>
      </c>
      <c r="F303" s="11">
        <v>0.11851</v>
      </c>
      <c r="G303" s="2">
        <v>1.29E-2</v>
      </c>
    </row>
    <row r="304" spans="2:7" x14ac:dyDescent="0.35">
      <c r="B304" s="1">
        <v>36281</v>
      </c>
      <c r="C304" s="11">
        <v>0.11699999999999999</v>
      </c>
      <c r="D304" s="11">
        <v>0.11699999999999999</v>
      </c>
      <c r="E304" s="11">
        <v>0.11699999999999999</v>
      </c>
      <c r="F304" s="11">
        <v>0.11699999999999999</v>
      </c>
      <c r="G304" s="2">
        <v>-1.5599999999999999E-2</v>
      </c>
    </row>
    <row r="305" spans="2:7" x14ac:dyDescent="0.35">
      <c r="B305" s="1">
        <v>36251</v>
      </c>
      <c r="C305" s="11">
        <v>0.11885999999999999</v>
      </c>
      <c r="D305" s="11">
        <v>0.11885999999999999</v>
      </c>
      <c r="E305" s="11">
        <v>0.11885999999999999</v>
      </c>
      <c r="F305" s="11">
        <v>0.11885999999999999</v>
      </c>
      <c r="G305" s="2">
        <v>-8.9999999999999993E-3</v>
      </c>
    </row>
    <row r="306" spans="2:7" x14ac:dyDescent="0.35">
      <c r="B306" s="1">
        <v>36220</v>
      </c>
      <c r="C306" s="11">
        <v>0.11993999999999999</v>
      </c>
      <c r="D306" s="11">
        <v>0.11993999999999999</v>
      </c>
      <c r="E306" s="11">
        <v>0.11993999999999999</v>
      </c>
      <c r="F306" s="11">
        <v>0.11993999999999999</v>
      </c>
      <c r="G306" s="2">
        <v>-1.8700000000000001E-2</v>
      </c>
    </row>
    <row r="307" spans="2:7" x14ac:dyDescent="0.35">
      <c r="B307" s="1">
        <v>36192</v>
      </c>
      <c r="C307" s="11">
        <v>0.12223000000000001</v>
      </c>
      <c r="D307" s="11">
        <v>0.12223000000000001</v>
      </c>
      <c r="E307" s="11">
        <v>0.12223000000000001</v>
      </c>
      <c r="F307" s="11">
        <v>0.12223000000000001</v>
      </c>
      <c r="G307" s="2">
        <v>2.9999999999999997E-4</v>
      </c>
    </row>
    <row r="308" spans="2:7" x14ac:dyDescent="0.35">
      <c r="B308" s="1">
        <v>36161</v>
      </c>
      <c r="C308" s="11">
        <v>0.12218999999999999</v>
      </c>
      <c r="D308" s="11">
        <v>0.12218999999999999</v>
      </c>
      <c r="E308" s="11">
        <v>0.12218999999999999</v>
      </c>
      <c r="F308" s="11">
        <v>0.12218999999999999</v>
      </c>
      <c r="G308" s="2">
        <v>5.0000000000000001E-4</v>
      </c>
    </row>
    <row r="309" spans="2:7" x14ac:dyDescent="0.35">
      <c r="B309" s="1">
        <v>36130</v>
      </c>
      <c r="C309" s="11">
        <v>0.12212999999999999</v>
      </c>
      <c r="D309" s="11">
        <v>0.12212999999999999</v>
      </c>
      <c r="E309" s="11">
        <v>0.12212999999999999</v>
      </c>
      <c r="F309" s="11">
        <v>0.12212999999999999</v>
      </c>
      <c r="G309" s="2">
        <v>-6.9999999999999999E-4</v>
      </c>
    </row>
    <row r="310" spans="2:7" x14ac:dyDescent="0.35">
      <c r="B310" s="1">
        <v>36100</v>
      </c>
      <c r="C310" s="11">
        <v>0.12221</v>
      </c>
      <c r="D310" s="11">
        <v>0.12221</v>
      </c>
      <c r="E310" s="11">
        <v>0.12221</v>
      </c>
      <c r="F310" s="11">
        <v>0.12221</v>
      </c>
      <c r="G310" s="2">
        <v>-6.6E-3</v>
      </c>
    </row>
    <row r="311" spans="2:7" x14ac:dyDescent="0.35">
      <c r="B311" s="1">
        <v>36069</v>
      </c>
      <c r="C311" s="11">
        <v>0.12301999999999999</v>
      </c>
      <c r="D311" s="11">
        <v>0.12301999999999999</v>
      </c>
      <c r="E311" s="11">
        <v>0.12301999999999999</v>
      </c>
      <c r="F311" s="11">
        <v>0.12301999999999999</v>
      </c>
      <c r="G311" s="2">
        <v>1.1999999999999999E-3</v>
      </c>
    </row>
    <row r="312" spans="2:7" x14ac:dyDescent="0.35">
      <c r="B312" s="1">
        <v>36039</v>
      </c>
      <c r="C312" s="11">
        <v>0.12287000000000001</v>
      </c>
      <c r="D312" s="11">
        <v>0.12287000000000001</v>
      </c>
      <c r="E312" s="11">
        <v>0.12287000000000001</v>
      </c>
      <c r="F312" s="11">
        <v>0.12287000000000001</v>
      </c>
      <c r="G312" s="2">
        <v>3.8E-3</v>
      </c>
    </row>
    <row r="313" spans="2:7" x14ac:dyDescent="0.35">
      <c r="B313" s="1">
        <v>36008</v>
      </c>
      <c r="C313" s="11">
        <v>0.12240999999999999</v>
      </c>
      <c r="D313" s="11">
        <v>0.12240999999999999</v>
      </c>
      <c r="E313" s="11">
        <v>0.12240999999999999</v>
      </c>
      <c r="F313" s="11">
        <v>0.12240999999999999</v>
      </c>
      <c r="G313" s="2">
        <v>3.3999999999999998E-3</v>
      </c>
    </row>
    <row r="314" spans="2:7" x14ac:dyDescent="0.35">
      <c r="B314" s="1">
        <v>35977</v>
      </c>
      <c r="C314" s="11">
        <v>0.122</v>
      </c>
      <c r="D314" s="11">
        <v>0.122</v>
      </c>
      <c r="E314" s="11">
        <v>0.122</v>
      </c>
      <c r="F314" s="11">
        <v>0.122</v>
      </c>
      <c r="G314" s="2">
        <v>6.7999999999999996E-3</v>
      </c>
    </row>
    <row r="315" spans="2:7" x14ac:dyDescent="0.35">
      <c r="B315" s="1">
        <v>35947</v>
      </c>
      <c r="C315" s="11">
        <v>0.12117000000000001</v>
      </c>
      <c r="D315" s="11">
        <v>0.12117000000000001</v>
      </c>
      <c r="E315" s="11">
        <v>0.12117000000000001</v>
      </c>
      <c r="F315" s="11">
        <v>0.12117000000000001</v>
      </c>
      <c r="G315" s="2">
        <v>5.5999999999999999E-3</v>
      </c>
    </row>
    <row r="316" spans="2:7" x14ac:dyDescent="0.35">
      <c r="B316" s="1">
        <v>35916</v>
      </c>
      <c r="C316" s="11">
        <v>0.12049</v>
      </c>
      <c r="D316" s="11">
        <v>0.12049</v>
      </c>
      <c r="E316" s="11">
        <v>0.12049</v>
      </c>
      <c r="F316" s="11">
        <v>0.12049</v>
      </c>
      <c r="G316" s="2">
        <v>2.2700000000000001E-2</v>
      </c>
    </row>
    <row r="317" spans="2:7" x14ac:dyDescent="0.35">
      <c r="B317" s="1">
        <v>35886</v>
      </c>
      <c r="C317" s="11">
        <v>0.11781000000000001</v>
      </c>
      <c r="D317" s="11">
        <v>0.11781000000000001</v>
      </c>
      <c r="E317" s="11">
        <v>0.11781000000000001</v>
      </c>
      <c r="F317" s="11">
        <v>0.11781000000000001</v>
      </c>
      <c r="G317" s="2">
        <v>-2.52E-2</v>
      </c>
    </row>
    <row r="318" spans="2:7" x14ac:dyDescent="0.35">
      <c r="B318" s="1">
        <v>35855</v>
      </c>
      <c r="C318" s="11">
        <v>0.12086000000000001</v>
      </c>
      <c r="D318" s="11">
        <v>0.12086000000000001</v>
      </c>
      <c r="E318" s="11">
        <v>0.12086000000000001</v>
      </c>
      <c r="F318" s="11">
        <v>0.12086000000000001</v>
      </c>
      <c r="G318" s="2">
        <v>-5.2699999999999997E-2</v>
      </c>
    </row>
  </sheetData>
  <mergeCells count="1">
    <mergeCell ref="B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8452-3EE2-4909-B0B7-98D16FDB968E}">
  <dimension ref="B1:J30"/>
  <sheetViews>
    <sheetView showGridLines="0" workbookViewId="0">
      <selection activeCell="I1" sqref="I1"/>
    </sheetView>
  </sheetViews>
  <sheetFormatPr defaultRowHeight="14.5" x14ac:dyDescent="0.35"/>
  <cols>
    <col min="1" max="1" width="1.81640625" customWidth="1"/>
    <col min="2" max="2" width="12.6328125" bestFit="1" customWidth="1"/>
    <col min="3" max="3" width="17.54296875" bestFit="1" customWidth="1"/>
    <col min="5" max="5" width="19.54296875" bestFit="1" customWidth="1"/>
  </cols>
  <sheetData>
    <row r="1" spans="2:10" x14ac:dyDescent="0.35">
      <c r="B1" s="59" t="s">
        <v>136</v>
      </c>
      <c r="C1" s="59"/>
      <c r="D1" s="59"/>
      <c r="E1" s="59"/>
      <c r="F1" s="59"/>
      <c r="G1" s="59"/>
      <c r="I1" s="19"/>
    </row>
    <row r="3" spans="2:10" x14ac:dyDescent="0.35">
      <c r="B3" s="13" t="s">
        <v>16</v>
      </c>
      <c r="C3" s="13" t="s">
        <v>15</v>
      </c>
      <c r="E3" s="13" t="s">
        <v>120</v>
      </c>
      <c r="F3" s="13" t="s">
        <v>121</v>
      </c>
      <c r="G3" s="14">
        <f>AVERAGE(C11:C30)</f>
        <v>2.8074999999999999E-2</v>
      </c>
    </row>
    <row r="4" spans="2:10" x14ac:dyDescent="0.35">
      <c r="B4" s="3">
        <v>1997</v>
      </c>
      <c r="C4" s="2">
        <v>0.02</v>
      </c>
    </row>
    <row r="5" spans="2:10" x14ac:dyDescent="0.35">
      <c r="B5" s="3">
        <v>1998</v>
      </c>
      <c r="C5" s="2">
        <v>0.02</v>
      </c>
      <c r="E5" s="13" t="s">
        <v>120</v>
      </c>
      <c r="F5" s="13" t="s">
        <v>122</v>
      </c>
      <c r="G5" s="14">
        <f>AVERAGE(C16:C30)</f>
        <v>2.4240000000000001E-2</v>
      </c>
    </row>
    <row r="6" spans="2:10" x14ac:dyDescent="0.35">
      <c r="B6" s="3">
        <v>1999</v>
      </c>
      <c r="C6" s="2">
        <v>1.9699999999999999E-2</v>
      </c>
    </row>
    <row r="7" spans="2:10" x14ac:dyDescent="0.35">
      <c r="B7" s="3">
        <v>2000</v>
      </c>
      <c r="C7" s="2">
        <v>1.9900000000000001E-2</v>
      </c>
      <c r="E7" s="13" t="s">
        <v>120</v>
      </c>
      <c r="F7" s="13" t="s">
        <v>125</v>
      </c>
      <c r="G7" s="14">
        <f>AVERAGE(C21:C30)</f>
        <v>2.0310000000000002E-2</v>
      </c>
    </row>
    <row r="8" spans="2:10" x14ac:dyDescent="0.35">
      <c r="B8" s="3">
        <v>2001</v>
      </c>
      <c r="C8" s="2">
        <v>5.5E-2</v>
      </c>
    </row>
    <row r="9" spans="2:10" x14ac:dyDescent="0.35">
      <c r="B9" s="3">
        <v>2002</v>
      </c>
      <c r="C9" s="2">
        <v>4.9200000000000001E-2</v>
      </c>
      <c r="E9" s="13" t="s">
        <v>120</v>
      </c>
      <c r="F9" s="13" t="s">
        <v>123</v>
      </c>
      <c r="G9" s="14">
        <f>AVERAGE(C26:C30)</f>
        <v>1.8139999999999996E-2</v>
      </c>
      <c r="J9" t="s">
        <v>14</v>
      </c>
    </row>
    <row r="10" spans="2:10" x14ac:dyDescent="0.35">
      <c r="B10" s="3">
        <v>2003</v>
      </c>
      <c r="C10" s="2">
        <v>7.0800000000000002E-2</v>
      </c>
    </row>
    <row r="11" spans="2:10" x14ac:dyDescent="0.35">
      <c r="B11" s="3">
        <v>2004</v>
      </c>
      <c r="C11" s="2">
        <v>4.5600000000000002E-2</v>
      </c>
      <c r="E11" s="13" t="s">
        <v>120</v>
      </c>
      <c r="F11" s="13" t="s">
        <v>124</v>
      </c>
      <c r="G11" s="14">
        <f>C30</f>
        <v>1.5900000000000001E-2</v>
      </c>
    </row>
    <row r="12" spans="2:10" x14ac:dyDescent="0.35">
      <c r="B12" s="3">
        <v>2005</v>
      </c>
      <c r="C12" s="2">
        <v>4.8599999999999997E-2</v>
      </c>
    </row>
    <row r="13" spans="2:10" x14ac:dyDescent="0.35">
      <c r="B13" s="3">
        <v>2006</v>
      </c>
      <c r="C13" s="2">
        <v>3.1800000000000002E-2</v>
      </c>
    </row>
    <row r="14" spans="2:10" x14ac:dyDescent="0.35">
      <c r="B14" s="3">
        <v>2007</v>
      </c>
      <c r="C14" s="2">
        <v>3.0800000000000001E-2</v>
      </c>
    </row>
    <row r="15" spans="2:10" x14ac:dyDescent="0.35">
      <c r="B15" s="3">
        <v>2008</v>
      </c>
      <c r="C15" s="2">
        <v>4.1099999999999998E-2</v>
      </c>
    </row>
    <row r="16" spans="2:10" x14ac:dyDescent="0.35">
      <c r="B16" s="3">
        <v>2009</v>
      </c>
      <c r="C16" s="2">
        <v>3.2199999999999999E-2</v>
      </c>
    </row>
    <row r="17" spans="2:3" x14ac:dyDescent="0.35">
      <c r="B17" s="3">
        <v>2010</v>
      </c>
      <c r="C17" s="2">
        <v>2.7E-2</v>
      </c>
    </row>
    <row r="18" spans="2:3" x14ac:dyDescent="0.35">
      <c r="B18" s="3">
        <v>2011</v>
      </c>
      <c r="C18" s="2">
        <v>3.6600000000000001E-2</v>
      </c>
    </row>
    <row r="19" spans="2:3" x14ac:dyDescent="0.35">
      <c r="B19" s="3">
        <v>2012</v>
      </c>
      <c r="C19" s="2">
        <v>3.6499999999999998E-2</v>
      </c>
    </row>
    <row r="20" spans="2:3" x14ac:dyDescent="0.35">
      <c r="B20" s="3">
        <v>2013</v>
      </c>
      <c r="C20" s="2">
        <v>2.8199999999999999E-2</v>
      </c>
    </row>
    <row r="21" spans="2:3" x14ac:dyDescent="0.35">
      <c r="B21" s="3">
        <v>2014</v>
      </c>
      <c r="C21" s="2">
        <v>2.3599999999999999E-2</v>
      </c>
    </row>
    <row r="22" spans="2:3" x14ac:dyDescent="0.35">
      <c r="B22" s="3">
        <v>2015</v>
      </c>
      <c r="C22" s="2">
        <v>2.5600000000000001E-2</v>
      </c>
    </row>
    <row r="23" spans="2:3" x14ac:dyDescent="0.35">
      <c r="B23" s="3">
        <v>2016</v>
      </c>
      <c r="C23" s="2">
        <v>2.3800000000000002E-2</v>
      </c>
    </row>
    <row r="24" spans="2:3" x14ac:dyDescent="0.35">
      <c r="B24" s="3">
        <v>2017</v>
      </c>
      <c r="C24" s="2">
        <v>1.9300000000000001E-2</v>
      </c>
    </row>
    <row r="25" spans="2:3" x14ac:dyDescent="0.35">
      <c r="B25" s="3">
        <v>2018</v>
      </c>
      <c r="C25" s="2">
        <v>2.01E-2</v>
      </c>
    </row>
    <row r="26" spans="2:3" x14ac:dyDescent="0.35">
      <c r="B26" s="3">
        <v>2019</v>
      </c>
      <c r="C26" s="2">
        <v>2.1899999999999999E-2</v>
      </c>
    </row>
    <row r="27" spans="2:3" x14ac:dyDescent="0.35">
      <c r="B27" s="3">
        <v>2020</v>
      </c>
      <c r="C27" s="2">
        <v>1.95E-2</v>
      </c>
    </row>
    <row r="28" spans="2:3" x14ac:dyDescent="0.35">
      <c r="B28" s="3">
        <v>2021</v>
      </c>
      <c r="C28" s="2">
        <v>1.8100000000000002E-2</v>
      </c>
    </row>
    <row r="29" spans="2:3" x14ac:dyDescent="0.35">
      <c r="B29" s="3">
        <v>2022</v>
      </c>
      <c r="C29" s="2">
        <v>1.5299999999999999E-2</v>
      </c>
    </row>
    <row r="30" spans="2:3" x14ac:dyDescent="0.35">
      <c r="B30" s="3">
        <v>2023</v>
      </c>
      <c r="C30" s="2">
        <v>1.5900000000000001E-2</v>
      </c>
    </row>
  </sheetData>
  <mergeCells count="1">
    <mergeCell ref="B1:G1"/>
  </mergeCells>
  <pageMargins left="0.7" right="0.7" top="0.75" bottom="0.75" header="0.3" footer="0.3"/>
  <ignoredErrors>
    <ignoredError sqref="G3:G11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D87B-EB64-4E92-93F4-3664578E04ED}">
  <dimension ref="B1:J99"/>
  <sheetViews>
    <sheetView showGridLines="0" workbookViewId="0">
      <selection activeCell="I1" sqref="I1"/>
    </sheetView>
  </sheetViews>
  <sheetFormatPr defaultRowHeight="14.5" x14ac:dyDescent="0.35"/>
  <cols>
    <col min="1" max="1" width="1.81640625" customWidth="1"/>
    <col min="2" max="2" width="38.1796875" bestFit="1" customWidth="1"/>
    <col min="3" max="3" width="13.1796875" bestFit="1" customWidth="1"/>
    <col min="4" max="4" width="11.7265625" bestFit="1" customWidth="1"/>
    <col min="5" max="5" width="18.1796875" customWidth="1"/>
    <col min="7" max="7" width="17.6328125" bestFit="1" customWidth="1"/>
    <col min="9" max="9" width="18.26953125" bestFit="1" customWidth="1"/>
  </cols>
  <sheetData>
    <row r="1" spans="2:10" x14ac:dyDescent="0.35">
      <c r="B1" s="59" t="s">
        <v>137</v>
      </c>
      <c r="C1" s="59"/>
      <c r="D1" s="59"/>
      <c r="E1" s="59"/>
      <c r="F1" s="59"/>
      <c r="G1" s="59"/>
      <c r="I1" s="19"/>
    </row>
    <row r="3" spans="2:10" x14ac:dyDescent="0.35">
      <c r="B3" s="7" t="s">
        <v>17</v>
      </c>
      <c r="C3" s="7" t="s">
        <v>18</v>
      </c>
      <c r="D3" s="8" t="s">
        <v>19</v>
      </c>
      <c r="E3" s="9" t="s">
        <v>133</v>
      </c>
      <c r="F3" s="10" t="s">
        <v>116</v>
      </c>
      <c r="G3" s="10" t="s">
        <v>118</v>
      </c>
      <c r="I3" s="10" t="s">
        <v>117</v>
      </c>
      <c r="J3" s="12">
        <f>AVERAGE(G4:G97)</f>
        <v>0.26340472161171091</v>
      </c>
    </row>
    <row r="4" spans="2:10" x14ac:dyDescent="0.35">
      <c r="B4" s="4" t="s">
        <v>20</v>
      </c>
      <c r="C4" s="5">
        <v>18</v>
      </c>
      <c r="D4" s="6">
        <v>2.1670000000000003</v>
      </c>
      <c r="E4" s="6">
        <v>2.1670000000000003</v>
      </c>
      <c r="F4" s="6">
        <f>IF(D4&gt;E4,0,E4-D4)</f>
        <v>0</v>
      </c>
      <c r="G4" s="11">
        <f>IFERROR(F4/D4,0)</f>
        <v>0</v>
      </c>
      <c r="I4" s="10" t="s">
        <v>119</v>
      </c>
      <c r="J4" s="12">
        <f>TRIMMEAN(G4:G97,0.05)</f>
        <v>0.1457078633841167</v>
      </c>
    </row>
    <row r="5" spans="2:10" x14ac:dyDescent="0.35">
      <c r="B5" s="4" t="s">
        <v>21</v>
      </c>
      <c r="C5" s="5">
        <v>16</v>
      </c>
      <c r="D5" s="6">
        <v>435.04199999999997</v>
      </c>
      <c r="E5" s="6">
        <v>435.04199999999997</v>
      </c>
      <c r="F5" s="6">
        <f t="shared" ref="F5:F68" si="0">IF(D5&gt;E5,0,E5-D5)</f>
        <v>0</v>
      </c>
      <c r="G5" s="11">
        <f t="shared" ref="G5:G68" si="1">IFERROR(F5/D5,0)</f>
        <v>0</v>
      </c>
    </row>
    <row r="6" spans="2:10" x14ac:dyDescent="0.35">
      <c r="B6" s="4" t="s">
        <v>22</v>
      </c>
      <c r="C6" s="5">
        <v>5</v>
      </c>
      <c r="D6" s="6">
        <v>0.31900000000000001</v>
      </c>
      <c r="E6" s="6">
        <v>0.31900000000000001</v>
      </c>
      <c r="F6" s="6">
        <f t="shared" si="0"/>
        <v>0</v>
      </c>
      <c r="G6" s="11">
        <f t="shared" si="1"/>
        <v>0</v>
      </c>
    </row>
    <row r="7" spans="2:10" x14ac:dyDescent="0.35">
      <c r="B7" s="4" t="s">
        <v>23</v>
      </c>
      <c r="C7" s="5">
        <v>344</v>
      </c>
      <c r="D7" s="6">
        <v>341.54836000000017</v>
      </c>
      <c r="E7" s="6">
        <v>442.57700000000017</v>
      </c>
      <c r="F7" s="6">
        <f t="shared" si="0"/>
        <v>101.02864</v>
      </c>
      <c r="G7" s="11">
        <f t="shared" si="1"/>
        <v>0.29579600382212329</v>
      </c>
    </row>
    <row r="8" spans="2:10" x14ac:dyDescent="0.35">
      <c r="B8" s="4" t="s">
        <v>24</v>
      </c>
      <c r="C8" s="5">
        <v>12</v>
      </c>
      <c r="D8" s="6">
        <v>1505.7930000000001</v>
      </c>
      <c r="E8" s="6">
        <v>1542.893</v>
      </c>
      <c r="F8" s="6">
        <f t="shared" si="0"/>
        <v>37.099999999999909</v>
      </c>
      <c r="G8" s="11">
        <f t="shared" si="1"/>
        <v>2.4638180679548854E-2</v>
      </c>
    </row>
    <row r="9" spans="2:10" x14ac:dyDescent="0.35">
      <c r="B9" s="4" t="s">
        <v>25</v>
      </c>
      <c r="C9" s="5">
        <v>109</v>
      </c>
      <c r="D9" s="6">
        <v>508.84145999999998</v>
      </c>
      <c r="E9" s="6">
        <v>507.85300000000001</v>
      </c>
      <c r="F9" s="6">
        <f t="shared" si="0"/>
        <v>0</v>
      </c>
      <c r="G9" s="11">
        <f t="shared" si="1"/>
        <v>0</v>
      </c>
    </row>
    <row r="10" spans="2:10" x14ac:dyDescent="0.35">
      <c r="B10" s="4" t="s">
        <v>26</v>
      </c>
      <c r="C10" s="5">
        <v>34</v>
      </c>
      <c r="D10" s="6">
        <v>4621.72</v>
      </c>
      <c r="E10" s="6">
        <v>4621.72</v>
      </c>
      <c r="F10" s="6">
        <f t="shared" si="0"/>
        <v>0</v>
      </c>
      <c r="G10" s="11">
        <f t="shared" si="1"/>
        <v>0</v>
      </c>
    </row>
    <row r="11" spans="2:10" x14ac:dyDescent="0.35">
      <c r="B11" s="4" t="s">
        <v>27</v>
      </c>
      <c r="C11" s="5">
        <v>5</v>
      </c>
      <c r="D11" s="6">
        <v>66.53</v>
      </c>
      <c r="E11" s="6">
        <v>66.53</v>
      </c>
      <c r="F11" s="6">
        <f t="shared" si="0"/>
        <v>0</v>
      </c>
      <c r="G11" s="11">
        <f t="shared" si="1"/>
        <v>0</v>
      </c>
    </row>
    <row r="12" spans="2:10" x14ac:dyDescent="0.35">
      <c r="B12" s="4" t="s">
        <v>28</v>
      </c>
      <c r="C12" s="5">
        <v>19</v>
      </c>
      <c r="D12" s="6">
        <v>39.927</v>
      </c>
      <c r="E12" s="6">
        <v>39.927</v>
      </c>
      <c r="F12" s="6">
        <f t="shared" si="0"/>
        <v>0</v>
      </c>
      <c r="G12" s="11">
        <f t="shared" si="1"/>
        <v>0</v>
      </c>
    </row>
    <row r="13" spans="2:10" x14ac:dyDescent="0.35">
      <c r="B13" s="4" t="s">
        <v>29</v>
      </c>
      <c r="C13" s="5">
        <v>5</v>
      </c>
      <c r="D13" s="6">
        <v>27.281099999999999</v>
      </c>
      <c r="E13" s="6">
        <v>0</v>
      </c>
      <c r="F13" s="6">
        <f t="shared" si="0"/>
        <v>0</v>
      </c>
      <c r="G13" s="11">
        <f t="shared" si="1"/>
        <v>0</v>
      </c>
    </row>
    <row r="14" spans="2:10" x14ac:dyDescent="0.35">
      <c r="B14" s="4" t="s">
        <v>30</v>
      </c>
      <c r="C14" s="5">
        <v>19</v>
      </c>
      <c r="D14" s="6">
        <v>114.53399999999999</v>
      </c>
      <c r="E14" s="6">
        <v>114.53399999999999</v>
      </c>
      <c r="F14" s="6">
        <f t="shared" si="0"/>
        <v>0</v>
      </c>
      <c r="G14" s="11">
        <f t="shared" si="1"/>
        <v>0</v>
      </c>
    </row>
    <row r="15" spans="2:10" x14ac:dyDescent="0.35">
      <c r="B15" s="4" t="s">
        <v>31</v>
      </c>
      <c r="C15" s="5">
        <v>170</v>
      </c>
      <c r="D15" s="6">
        <v>163.01899999999998</v>
      </c>
      <c r="E15" s="6">
        <v>172.06899999999996</v>
      </c>
      <c r="F15" s="6">
        <f t="shared" si="0"/>
        <v>9.0499999999999829</v>
      </c>
      <c r="G15" s="11">
        <f t="shared" si="1"/>
        <v>5.5515001318864575E-2</v>
      </c>
    </row>
    <row r="16" spans="2:10" x14ac:dyDescent="0.35">
      <c r="B16" s="4" t="s">
        <v>32</v>
      </c>
      <c r="C16" s="5">
        <v>51</v>
      </c>
      <c r="D16" s="6">
        <v>66.850999999999999</v>
      </c>
      <c r="E16" s="6">
        <v>66.343999999999994</v>
      </c>
      <c r="F16" s="6">
        <f t="shared" si="0"/>
        <v>0</v>
      </c>
      <c r="G16" s="11">
        <f t="shared" si="1"/>
        <v>0</v>
      </c>
    </row>
    <row r="17" spans="2:7" x14ac:dyDescent="0.35">
      <c r="B17" s="4" t="s">
        <v>33</v>
      </c>
      <c r="C17" s="5">
        <v>65</v>
      </c>
      <c r="D17" s="6">
        <v>195.24119999999999</v>
      </c>
      <c r="E17" s="6">
        <v>221.547</v>
      </c>
      <c r="F17" s="6">
        <f t="shared" si="0"/>
        <v>26.305800000000005</v>
      </c>
      <c r="G17" s="11">
        <f t="shared" si="1"/>
        <v>0.13473488177700202</v>
      </c>
    </row>
    <row r="18" spans="2:7" x14ac:dyDescent="0.35">
      <c r="B18" s="4" t="s">
        <v>34</v>
      </c>
      <c r="C18" s="5">
        <v>8</v>
      </c>
      <c r="D18" s="6">
        <v>0.81100000000000005</v>
      </c>
      <c r="E18" s="6">
        <v>0.81100000000000005</v>
      </c>
      <c r="F18" s="6">
        <f t="shared" si="0"/>
        <v>0</v>
      </c>
      <c r="G18" s="11">
        <f t="shared" si="1"/>
        <v>0</v>
      </c>
    </row>
    <row r="19" spans="2:7" x14ac:dyDescent="0.35">
      <c r="B19" s="4" t="s">
        <v>35</v>
      </c>
      <c r="C19" s="5">
        <v>138</v>
      </c>
      <c r="D19" s="6">
        <v>477.36499999999995</v>
      </c>
      <c r="E19" s="6">
        <v>401.72699999999998</v>
      </c>
      <c r="F19" s="6">
        <f t="shared" si="0"/>
        <v>0</v>
      </c>
      <c r="G19" s="11">
        <f t="shared" si="1"/>
        <v>0</v>
      </c>
    </row>
    <row r="20" spans="2:7" x14ac:dyDescent="0.35">
      <c r="B20" s="4" t="s">
        <v>36</v>
      </c>
      <c r="C20" s="5">
        <v>9</v>
      </c>
      <c r="D20" s="6">
        <v>134.33100000000002</v>
      </c>
      <c r="E20" s="6">
        <v>134.33100000000002</v>
      </c>
      <c r="F20" s="6">
        <f t="shared" si="0"/>
        <v>0</v>
      </c>
      <c r="G20" s="11">
        <f t="shared" si="1"/>
        <v>0</v>
      </c>
    </row>
    <row r="21" spans="2:7" x14ac:dyDescent="0.35">
      <c r="B21" s="4" t="s">
        <v>37</v>
      </c>
      <c r="C21" s="5">
        <v>178</v>
      </c>
      <c r="D21" s="6">
        <v>959.1053999999998</v>
      </c>
      <c r="E21" s="6">
        <v>977.02199999999982</v>
      </c>
      <c r="F21" s="6">
        <f t="shared" si="0"/>
        <v>17.916600000000017</v>
      </c>
      <c r="G21" s="11">
        <f t="shared" si="1"/>
        <v>1.8680532921616352E-2</v>
      </c>
    </row>
    <row r="22" spans="2:7" x14ac:dyDescent="0.35">
      <c r="B22" s="4" t="s">
        <v>38</v>
      </c>
      <c r="C22" s="5">
        <v>4</v>
      </c>
      <c r="D22" s="6">
        <v>1842.7</v>
      </c>
      <c r="E22" s="6">
        <v>1842.7</v>
      </c>
      <c r="F22" s="6">
        <f t="shared" si="0"/>
        <v>0</v>
      </c>
      <c r="G22" s="11">
        <f t="shared" si="1"/>
        <v>0</v>
      </c>
    </row>
    <row r="23" spans="2:7" x14ac:dyDescent="0.35">
      <c r="B23" s="4" t="s">
        <v>39</v>
      </c>
      <c r="C23" s="5">
        <v>156</v>
      </c>
      <c r="D23" s="6">
        <v>9485.6749999999993</v>
      </c>
      <c r="E23" s="6">
        <v>12781.954999999998</v>
      </c>
      <c r="F23" s="6">
        <f t="shared" si="0"/>
        <v>3296.2799999999988</v>
      </c>
      <c r="G23" s="11">
        <f t="shared" si="1"/>
        <v>0.34750083678810406</v>
      </c>
    </row>
    <row r="24" spans="2:7" x14ac:dyDescent="0.35">
      <c r="B24" s="4" t="s">
        <v>40</v>
      </c>
      <c r="C24" s="5">
        <v>8</v>
      </c>
      <c r="D24" s="6">
        <v>0.755</v>
      </c>
      <c r="E24" s="6">
        <v>0.755</v>
      </c>
      <c r="F24" s="6">
        <f t="shared" si="0"/>
        <v>0</v>
      </c>
      <c r="G24" s="11">
        <f t="shared" si="1"/>
        <v>0</v>
      </c>
    </row>
    <row r="25" spans="2:7" x14ac:dyDescent="0.35">
      <c r="B25" s="4" t="s">
        <v>41</v>
      </c>
      <c r="C25" s="5">
        <v>97</v>
      </c>
      <c r="D25" s="6">
        <v>510.30919999999998</v>
      </c>
      <c r="E25" s="6">
        <v>558.12</v>
      </c>
      <c r="F25" s="6">
        <f t="shared" si="0"/>
        <v>47.810800000000029</v>
      </c>
      <c r="G25" s="11">
        <f t="shared" si="1"/>
        <v>9.3689864889757099E-2</v>
      </c>
    </row>
    <row r="26" spans="2:7" x14ac:dyDescent="0.35">
      <c r="B26" s="4" t="s">
        <v>42</v>
      </c>
      <c r="C26" s="5">
        <v>15</v>
      </c>
      <c r="D26" s="6">
        <v>279.87999999999994</v>
      </c>
      <c r="E26" s="6">
        <v>280.45799999999991</v>
      </c>
      <c r="F26" s="6">
        <f t="shared" si="0"/>
        <v>0.57799999999997453</v>
      </c>
      <c r="G26" s="11">
        <f t="shared" si="1"/>
        <v>2.0651707874802584E-3</v>
      </c>
    </row>
    <row r="27" spans="2:7" x14ac:dyDescent="0.35">
      <c r="B27" s="4" t="s">
        <v>43</v>
      </c>
      <c r="C27" s="5">
        <v>8</v>
      </c>
      <c r="D27" s="6">
        <v>23.818999999999999</v>
      </c>
      <c r="E27" s="6">
        <v>23.818999999999999</v>
      </c>
      <c r="F27" s="6">
        <f t="shared" si="0"/>
        <v>0</v>
      </c>
      <c r="G27" s="11">
        <f t="shared" si="1"/>
        <v>0</v>
      </c>
    </row>
    <row r="28" spans="2:7" x14ac:dyDescent="0.35">
      <c r="B28" s="4" t="s">
        <v>44</v>
      </c>
      <c r="C28" s="5">
        <v>167</v>
      </c>
      <c r="D28" s="6">
        <v>1311.7649800000008</v>
      </c>
      <c r="E28" s="6">
        <v>1428.3620000000008</v>
      </c>
      <c r="F28" s="6">
        <f t="shared" si="0"/>
        <v>116.59701999999993</v>
      </c>
      <c r="G28" s="11">
        <f t="shared" si="1"/>
        <v>8.8885602053501878E-2</v>
      </c>
    </row>
    <row r="29" spans="2:7" x14ac:dyDescent="0.35">
      <c r="B29" s="4" t="s">
        <v>45</v>
      </c>
      <c r="C29" s="5">
        <v>29</v>
      </c>
      <c r="D29" s="6">
        <v>4.3470000000000004</v>
      </c>
      <c r="E29" s="6">
        <v>4.6780000000000008</v>
      </c>
      <c r="F29" s="6">
        <f t="shared" si="0"/>
        <v>0.33100000000000041</v>
      </c>
      <c r="G29" s="11">
        <f t="shared" si="1"/>
        <v>7.6144467448815367E-2</v>
      </c>
    </row>
    <row r="30" spans="2:7" x14ac:dyDescent="0.35">
      <c r="B30" s="4" t="s">
        <v>46</v>
      </c>
      <c r="C30" s="5">
        <v>111</v>
      </c>
      <c r="D30" s="6">
        <v>261.93099999999998</v>
      </c>
      <c r="E30" s="6">
        <v>294.32899999999995</v>
      </c>
      <c r="F30" s="6">
        <f t="shared" si="0"/>
        <v>32.397999999999968</v>
      </c>
      <c r="G30" s="11">
        <f t="shared" si="1"/>
        <v>0.12368906315021884</v>
      </c>
    </row>
    <row r="31" spans="2:7" x14ac:dyDescent="0.35">
      <c r="B31" s="4" t="s">
        <v>47</v>
      </c>
      <c r="C31" s="5">
        <v>7</v>
      </c>
      <c r="D31" s="6">
        <v>1E-3</v>
      </c>
      <c r="E31" s="6">
        <v>1E-3</v>
      </c>
      <c r="F31" s="6">
        <f t="shared" si="0"/>
        <v>0</v>
      </c>
      <c r="G31" s="11">
        <f t="shared" si="1"/>
        <v>0</v>
      </c>
    </row>
    <row r="32" spans="2:7" x14ac:dyDescent="0.35">
      <c r="B32" s="4" t="s">
        <v>48</v>
      </c>
      <c r="C32" s="5">
        <v>35</v>
      </c>
      <c r="D32" s="6">
        <v>18.713999999999999</v>
      </c>
      <c r="E32" s="6">
        <v>24.533999999999999</v>
      </c>
      <c r="F32" s="6">
        <f t="shared" si="0"/>
        <v>5.82</v>
      </c>
      <c r="G32" s="11">
        <f t="shared" si="1"/>
        <v>0.3109971144597628</v>
      </c>
    </row>
    <row r="33" spans="2:7" x14ac:dyDescent="0.35">
      <c r="B33" s="4" t="s">
        <v>49</v>
      </c>
      <c r="C33" s="5">
        <v>155</v>
      </c>
      <c r="D33" s="6">
        <v>739.62120000000004</v>
      </c>
      <c r="E33" s="6">
        <v>1990.9189999999999</v>
      </c>
      <c r="F33" s="6">
        <f t="shared" si="0"/>
        <v>1251.2977999999998</v>
      </c>
      <c r="G33" s="11">
        <f t="shared" si="1"/>
        <v>1.6918089962807985</v>
      </c>
    </row>
    <row r="34" spans="2:7" x14ac:dyDescent="0.35">
      <c r="B34" s="4" t="s">
        <v>50</v>
      </c>
      <c r="C34" s="5">
        <v>65</v>
      </c>
      <c r="D34" s="6">
        <v>9.3719999999999999</v>
      </c>
      <c r="E34" s="6">
        <v>15.67</v>
      </c>
      <c r="F34" s="6">
        <f t="shared" si="0"/>
        <v>6.298</v>
      </c>
      <c r="G34" s="11">
        <f t="shared" si="1"/>
        <v>0.67200170721297481</v>
      </c>
    </row>
    <row r="35" spans="2:7" x14ac:dyDescent="0.35">
      <c r="B35" s="4" t="s">
        <v>51</v>
      </c>
      <c r="C35" s="5">
        <v>14</v>
      </c>
      <c r="D35" s="6">
        <v>3.4299999999999997</v>
      </c>
      <c r="E35" s="6">
        <v>3.4299999999999997</v>
      </c>
      <c r="F35" s="6">
        <f t="shared" si="0"/>
        <v>0</v>
      </c>
      <c r="G35" s="11">
        <f t="shared" si="1"/>
        <v>0</v>
      </c>
    </row>
    <row r="36" spans="2:7" x14ac:dyDescent="0.35">
      <c r="B36" s="4" t="s">
        <v>52</v>
      </c>
      <c r="C36" s="5">
        <v>59</v>
      </c>
      <c r="D36" s="6">
        <v>63.125</v>
      </c>
      <c r="E36" s="6">
        <v>78.289000000000001</v>
      </c>
      <c r="F36" s="6">
        <f t="shared" si="0"/>
        <v>15.164000000000001</v>
      </c>
      <c r="G36" s="11">
        <f t="shared" si="1"/>
        <v>0.24022178217821785</v>
      </c>
    </row>
    <row r="37" spans="2:7" x14ac:dyDescent="0.35">
      <c r="B37" s="4" t="s">
        <v>53</v>
      </c>
      <c r="C37" s="5">
        <v>274</v>
      </c>
      <c r="D37" s="6">
        <v>2988.1244500000016</v>
      </c>
      <c r="E37" s="6">
        <v>3301.9910000000018</v>
      </c>
      <c r="F37" s="6">
        <f t="shared" si="0"/>
        <v>313.86655000000019</v>
      </c>
      <c r="G37" s="11">
        <f t="shared" si="1"/>
        <v>0.10503797791956089</v>
      </c>
    </row>
    <row r="38" spans="2:7" x14ac:dyDescent="0.35">
      <c r="B38" s="4" t="s">
        <v>54</v>
      </c>
      <c r="C38" s="5">
        <v>192</v>
      </c>
      <c r="D38" s="6">
        <v>898.33330000000024</v>
      </c>
      <c r="E38" s="6">
        <v>777.08999999999992</v>
      </c>
      <c r="F38" s="6">
        <f t="shared" si="0"/>
        <v>0</v>
      </c>
      <c r="G38" s="11">
        <f t="shared" si="1"/>
        <v>0</v>
      </c>
    </row>
    <row r="39" spans="2:7" x14ac:dyDescent="0.35">
      <c r="B39" s="4" t="s">
        <v>55</v>
      </c>
      <c r="C39" s="5">
        <v>34</v>
      </c>
      <c r="D39" s="6">
        <v>0.16999999999999998</v>
      </c>
      <c r="E39" s="6">
        <v>1.847</v>
      </c>
      <c r="F39" s="6">
        <f t="shared" si="0"/>
        <v>1.677</v>
      </c>
      <c r="G39" s="11">
        <f t="shared" si="1"/>
        <v>9.8647058823529417</v>
      </c>
    </row>
    <row r="40" spans="2:7" x14ac:dyDescent="0.35">
      <c r="B40" s="4" t="s">
        <v>56</v>
      </c>
      <c r="C40" s="5">
        <v>43</v>
      </c>
      <c r="D40" s="6">
        <v>62.802299999999995</v>
      </c>
      <c r="E40" s="6">
        <v>92.356999999999999</v>
      </c>
      <c r="F40" s="6">
        <f t="shared" si="0"/>
        <v>29.554700000000004</v>
      </c>
      <c r="G40" s="11">
        <f t="shared" si="1"/>
        <v>0.47059900672427613</v>
      </c>
    </row>
    <row r="41" spans="2:7" x14ac:dyDescent="0.35">
      <c r="B41" s="4" t="s">
        <v>57</v>
      </c>
      <c r="C41" s="5">
        <v>16</v>
      </c>
      <c r="D41" s="6">
        <v>237.07900000000001</v>
      </c>
      <c r="E41" s="6">
        <v>237.07900000000001</v>
      </c>
      <c r="F41" s="6">
        <f t="shared" si="0"/>
        <v>0</v>
      </c>
      <c r="G41" s="11">
        <f t="shared" si="1"/>
        <v>0</v>
      </c>
    </row>
    <row r="42" spans="2:7" x14ac:dyDescent="0.35">
      <c r="B42" s="4" t="s">
        <v>58</v>
      </c>
      <c r="C42" s="5">
        <v>11</v>
      </c>
      <c r="D42" s="6">
        <v>3.0460000000000003</v>
      </c>
      <c r="E42" s="6">
        <v>2.89</v>
      </c>
      <c r="F42" s="6">
        <f t="shared" si="0"/>
        <v>0</v>
      </c>
      <c r="G42" s="11">
        <f t="shared" si="1"/>
        <v>0</v>
      </c>
    </row>
    <row r="43" spans="2:7" x14ac:dyDescent="0.35">
      <c r="B43" s="4" t="s">
        <v>59</v>
      </c>
      <c r="C43" s="5">
        <v>37</v>
      </c>
      <c r="D43" s="6">
        <v>31.14528</v>
      </c>
      <c r="E43" s="6">
        <v>31.11</v>
      </c>
      <c r="F43" s="6">
        <f t="shared" si="0"/>
        <v>0</v>
      </c>
      <c r="G43" s="11">
        <f t="shared" si="1"/>
        <v>0</v>
      </c>
    </row>
    <row r="44" spans="2:7" x14ac:dyDescent="0.35">
      <c r="B44" s="4" t="s">
        <v>60</v>
      </c>
      <c r="C44" s="5">
        <v>14</v>
      </c>
      <c r="D44" s="6">
        <v>100.08300000000001</v>
      </c>
      <c r="E44" s="6">
        <v>103.92100000000001</v>
      </c>
      <c r="F44" s="6">
        <f t="shared" si="0"/>
        <v>3.8379999999999939</v>
      </c>
      <c r="G44" s="11">
        <f t="shared" si="1"/>
        <v>3.8348171018054947E-2</v>
      </c>
    </row>
    <row r="45" spans="2:7" x14ac:dyDescent="0.35">
      <c r="B45" s="4" t="s">
        <v>61</v>
      </c>
      <c r="C45" s="5">
        <v>1</v>
      </c>
      <c r="D45" s="6">
        <v>0</v>
      </c>
      <c r="E45" s="6">
        <v>0</v>
      </c>
      <c r="F45" s="6">
        <f t="shared" si="0"/>
        <v>0</v>
      </c>
      <c r="G45" s="11">
        <f t="shared" si="1"/>
        <v>0</v>
      </c>
    </row>
    <row r="46" spans="2:7" x14ac:dyDescent="0.35">
      <c r="B46" s="4" t="s">
        <v>62</v>
      </c>
      <c r="C46" s="5">
        <v>32</v>
      </c>
      <c r="D46" s="6">
        <v>53.12</v>
      </c>
      <c r="E46" s="6">
        <v>53.548999999999999</v>
      </c>
      <c r="F46" s="6">
        <f t="shared" si="0"/>
        <v>0.42900000000000205</v>
      </c>
      <c r="G46" s="11">
        <f t="shared" si="1"/>
        <v>8.0760542168675092E-3</v>
      </c>
    </row>
    <row r="47" spans="2:7" x14ac:dyDescent="0.35">
      <c r="B47" s="4" t="s">
        <v>63</v>
      </c>
      <c r="C47" s="5">
        <v>60</v>
      </c>
      <c r="D47" s="6">
        <v>43.380700000000012</v>
      </c>
      <c r="E47" s="6">
        <v>43.082000000000008</v>
      </c>
      <c r="F47" s="6">
        <f t="shared" si="0"/>
        <v>0</v>
      </c>
      <c r="G47" s="11">
        <f t="shared" si="1"/>
        <v>0</v>
      </c>
    </row>
    <row r="48" spans="2:7" x14ac:dyDescent="0.35">
      <c r="B48" s="4" t="s">
        <v>64</v>
      </c>
      <c r="C48" s="5">
        <v>37</v>
      </c>
      <c r="D48" s="6">
        <v>1412.7449999999999</v>
      </c>
      <c r="E48" s="6">
        <v>1459.8349999999998</v>
      </c>
      <c r="F48" s="6">
        <f t="shared" si="0"/>
        <v>47.089999999999918</v>
      </c>
      <c r="G48" s="11">
        <f t="shared" si="1"/>
        <v>3.3332271570594776E-2</v>
      </c>
    </row>
    <row r="49" spans="2:7" x14ac:dyDescent="0.35">
      <c r="B49" s="4" t="s">
        <v>65</v>
      </c>
      <c r="C49" s="5">
        <v>20</v>
      </c>
      <c r="D49" s="6">
        <v>58.481999999999999</v>
      </c>
      <c r="E49" s="6">
        <v>106.471</v>
      </c>
      <c r="F49" s="6">
        <f t="shared" si="0"/>
        <v>47.989000000000004</v>
      </c>
      <c r="G49" s="11">
        <f t="shared" si="1"/>
        <v>0.82057727163913696</v>
      </c>
    </row>
    <row r="50" spans="2:7" x14ac:dyDescent="0.35">
      <c r="B50" s="4" t="s">
        <v>66</v>
      </c>
      <c r="C50" s="5">
        <v>2</v>
      </c>
      <c r="D50" s="6">
        <v>0</v>
      </c>
      <c r="E50" s="6">
        <v>0</v>
      </c>
      <c r="F50" s="6">
        <f t="shared" si="0"/>
        <v>0</v>
      </c>
      <c r="G50" s="11">
        <f t="shared" si="1"/>
        <v>0</v>
      </c>
    </row>
    <row r="51" spans="2:7" x14ac:dyDescent="0.35">
      <c r="B51" s="4" t="s">
        <v>67</v>
      </c>
      <c r="C51" s="5">
        <v>7</v>
      </c>
      <c r="D51" s="6">
        <v>204.1661</v>
      </c>
      <c r="E51" s="6">
        <v>155.35500000000002</v>
      </c>
      <c r="F51" s="6">
        <f t="shared" si="0"/>
        <v>0</v>
      </c>
      <c r="G51" s="11">
        <f t="shared" si="1"/>
        <v>0</v>
      </c>
    </row>
    <row r="52" spans="2:7" x14ac:dyDescent="0.35">
      <c r="B52" s="4" t="s">
        <v>68</v>
      </c>
      <c r="C52" s="5">
        <v>2</v>
      </c>
      <c r="D52" s="6">
        <v>108.5416</v>
      </c>
      <c r="E52" s="6">
        <v>46.6</v>
      </c>
      <c r="F52" s="6">
        <f t="shared" si="0"/>
        <v>0</v>
      </c>
      <c r="G52" s="11">
        <f t="shared" si="1"/>
        <v>0</v>
      </c>
    </row>
    <row r="53" spans="2:7" x14ac:dyDescent="0.35">
      <c r="B53" s="4" t="s">
        <v>69</v>
      </c>
      <c r="C53" s="5">
        <v>102</v>
      </c>
      <c r="D53" s="6">
        <v>450.74460000000005</v>
      </c>
      <c r="E53" s="6">
        <v>450.61500000000001</v>
      </c>
      <c r="F53" s="6">
        <f t="shared" si="0"/>
        <v>0</v>
      </c>
      <c r="G53" s="11">
        <f t="shared" si="1"/>
        <v>0</v>
      </c>
    </row>
    <row r="54" spans="2:7" x14ac:dyDescent="0.35">
      <c r="B54" s="4" t="s">
        <v>70</v>
      </c>
      <c r="C54" s="5">
        <v>161</v>
      </c>
      <c r="D54" s="6">
        <v>179.72700000000003</v>
      </c>
      <c r="E54" s="6">
        <v>206.26000000000005</v>
      </c>
      <c r="F54" s="6">
        <f t="shared" si="0"/>
        <v>26.533000000000015</v>
      </c>
      <c r="G54" s="11">
        <f t="shared" si="1"/>
        <v>0.14762946023691492</v>
      </c>
    </row>
    <row r="55" spans="2:7" x14ac:dyDescent="0.35">
      <c r="B55" s="4" t="s">
        <v>71</v>
      </c>
      <c r="C55" s="5">
        <v>42</v>
      </c>
      <c r="D55" s="6">
        <v>6427.5</v>
      </c>
      <c r="E55" s="6">
        <v>6440.6</v>
      </c>
      <c r="F55" s="6">
        <f t="shared" si="0"/>
        <v>13.100000000000364</v>
      </c>
      <c r="G55" s="11">
        <f t="shared" si="1"/>
        <v>2.0381174640218382E-3</v>
      </c>
    </row>
    <row r="56" spans="2:7" x14ac:dyDescent="0.35">
      <c r="B56" s="4" t="s">
        <v>72</v>
      </c>
      <c r="C56" s="5">
        <v>17</v>
      </c>
      <c r="D56" s="6">
        <v>2.4039999999999999</v>
      </c>
      <c r="E56" s="6">
        <v>2.4039999999999999</v>
      </c>
      <c r="F56" s="6">
        <f t="shared" si="0"/>
        <v>0</v>
      </c>
      <c r="G56" s="11">
        <f t="shared" si="1"/>
        <v>0</v>
      </c>
    </row>
    <row r="57" spans="2:7" x14ac:dyDescent="0.35">
      <c r="B57" s="4" t="s">
        <v>73</v>
      </c>
      <c r="C57" s="5">
        <v>1</v>
      </c>
      <c r="D57" s="6">
        <v>1703.5</v>
      </c>
      <c r="E57" s="6">
        <v>1703.5</v>
      </c>
      <c r="F57" s="6">
        <f t="shared" si="0"/>
        <v>0</v>
      </c>
      <c r="G57" s="11">
        <f t="shared" si="1"/>
        <v>0</v>
      </c>
    </row>
    <row r="58" spans="2:7" x14ac:dyDescent="0.35">
      <c r="B58" s="4" t="s">
        <v>74</v>
      </c>
      <c r="C58" s="5">
        <v>8</v>
      </c>
      <c r="D58" s="6">
        <v>348.274</v>
      </c>
      <c r="E58" s="6">
        <v>348.274</v>
      </c>
      <c r="F58" s="6">
        <f t="shared" si="0"/>
        <v>0</v>
      </c>
      <c r="G58" s="11">
        <f t="shared" si="1"/>
        <v>0</v>
      </c>
    </row>
    <row r="59" spans="2:7" x14ac:dyDescent="0.35">
      <c r="B59" s="4" t="s">
        <v>75</v>
      </c>
      <c r="C59" s="5">
        <v>11</v>
      </c>
      <c r="D59" s="6">
        <v>189.99</v>
      </c>
      <c r="E59" s="6">
        <v>158.78199999999998</v>
      </c>
      <c r="F59" s="6">
        <f t="shared" si="0"/>
        <v>0</v>
      </c>
      <c r="G59" s="11">
        <f t="shared" si="1"/>
        <v>0</v>
      </c>
    </row>
    <row r="60" spans="2:7" x14ac:dyDescent="0.35">
      <c r="B60" s="4" t="s">
        <v>76</v>
      </c>
      <c r="C60" s="5">
        <v>23</v>
      </c>
      <c r="D60" s="6">
        <v>1380.5210000000002</v>
      </c>
      <c r="E60" s="6">
        <v>1380.7620000000002</v>
      </c>
      <c r="F60" s="6">
        <f t="shared" si="0"/>
        <v>0.24099999999998545</v>
      </c>
      <c r="G60" s="11">
        <f t="shared" si="1"/>
        <v>1.7457177398966434E-4</v>
      </c>
    </row>
    <row r="61" spans="2:7" x14ac:dyDescent="0.35">
      <c r="B61" s="4" t="s">
        <v>77</v>
      </c>
      <c r="C61" s="5">
        <v>86</v>
      </c>
      <c r="D61" s="6">
        <v>43.144999999999996</v>
      </c>
      <c r="E61" s="6">
        <v>59.198999999999998</v>
      </c>
      <c r="F61" s="6">
        <f t="shared" si="0"/>
        <v>16.054000000000002</v>
      </c>
      <c r="G61" s="11">
        <f t="shared" si="1"/>
        <v>0.37209410128636006</v>
      </c>
    </row>
    <row r="62" spans="2:7" x14ac:dyDescent="0.35">
      <c r="B62" s="4" t="s">
        <v>78</v>
      </c>
      <c r="C62" s="5">
        <v>49</v>
      </c>
      <c r="D62" s="6">
        <v>48.765999999999991</v>
      </c>
      <c r="E62" s="6">
        <v>60.16599999999999</v>
      </c>
      <c r="F62" s="6">
        <f t="shared" si="0"/>
        <v>11.399999999999999</v>
      </c>
      <c r="G62" s="11">
        <f t="shared" si="1"/>
        <v>0.23376942952056762</v>
      </c>
    </row>
    <row r="63" spans="2:7" x14ac:dyDescent="0.35">
      <c r="B63" s="4" t="s">
        <v>79</v>
      </c>
      <c r="C63" s="5">
        <v>32</v>
      </c>
      <c r="D63" s="6">
        <v>3389.4065000000001</v>
      </c>
      <c r="E63" s="6">
        <v>3265.88</v>
      </c>
      <c r="F63" s="6">
        <f t="shared" si="0"/>
        <v>0</v>
      </c>
      <c r="G63" s="11">
        <f t="shared" si="1"/>
        <v>0</v>
      </c>
    </row>
    <row r="64" spans="2:7" x14ac:dyDescent="0.35">
      <c r="B64" s="4" t="s">
        <v>80</v>
      </c>
      <c r="C64" s="5">
        <v>1</v>
      </c>
      <c r="D64" s="6">
        <v>0</v>
      </c>
      <c r="E64" s="6">
        <v>0</v>
      </c>
      <c r="F64" s="6">
        <f t="shared" si="0"/>
        <v>0</v>
      </c>
      <c r="G64" s="11">
        <f t="shared" si="1"/>
        <v>0</v>
      </c>
    </row>
    <row r="65" spans="2:7" x14ac:dyDescent="0.35">
      <c r="B65" s="4" t="s">
        <v>81</v>
      </c>
      <c r="C65" s="5">
        <v>22</v>
      </c>
      <c r="D65" s="6">
        <v>24.573</v>
      </c>
      <c r="E65" s="6">
        <v>68.353000000000009</v>
      </c>
      <c r="F65" s="6">
        <f t="shared" si="0"/>
        <v>43.780000000000008</v>
      </c>
      <c r="G65" s="11">
        <f t="shared" si="1"/>
        <v>1.7816302445773819</v>
      </c>
    </row>
    <row r="66" spans="2:7" x14ac:dyDescent="0.35">
      <c r="B66" s="4" t="s">
        <v>82</v>
      </c>
      <c r="C66" s="5">
        <v>4</v>
      </c>
      <c r="D66" s="6">
        <v>609.66</v>
      </c>
      <c r="E66" s="6">
        <v>476.8</v>
      </c>
      <c r="F66" s="6">
        <f t="shared" si="0"/>
        <v>0</v>
      </c>
      <c r="G66" s="11">
        <f t="shared" si="1"/>
        <v>0</v>
      </c>
    </row>
    <row r="67" spans="2:7" x14ac:dyDescent="0.35">
      <c r="B67" s="4" t="s">
        <v>83</v>
      </c>
      <c r="C67" s="5">
        <v>150</v>
      </c>
      <c r="D67" s="6">
        <v>44.715330000000002</v>
      </c>
      <c r="E67" s="6">
        <v>54.242999999999995</v>
      </c>
      <c r="F67" s="6">
        <f t="shared" si="0"/>
        <v>9.5276699999999934</v>
      </c>
      <c r="G67" s="11">
        <f t="shared" si="1"/>
        <v>0.2130739055263596</v>
      </c>
    </row>
    <row r="68" spans="2:7" x14ac:dyDescent="0.35">
      <c r="B68" s="4" t="s">
        <v>84</v>
      </c>
      <c r="C68" s="5">
        <v>17</v>
      </c>
      <c r="D68" s="6">
        <v>146.15</v>
      </c>
      <c r="E68" s="6">
        <v>146.15</v>
      </c>
      <c r="F68" s="6">
        <f t="shared" si="0"/>
        <v>0</v>
      </c>
      <c r="G68" s="11">
        <f t="shared" si="1"/>
        <v>0</v>
      </c>
    </row>
    <row r="69" spans="2:7" x14ac:dyDescent="0.35">
      <c r="B69" s="4" t="s">
        <v>85</v>
      </c>
      <c r="C69" s="5">
        <v>32</v>
      </c>
      <c r="D69" s="6">
        <v>33.6</v>
      </c>
      <c r="E69" s="6">
        <v>33.6</v>
      </c>
      <c r="F69" s="6">
        <f t="shared" ref="F69:F99" si="2">IF(D69&gt;E69,0,E69-D69)</f>
        <v>0</v>
      </c>
      <c r="G69" s="11">
        <f t="shared" ref="G69:G99" si="3">IFERROR(F69/D69,0)</f>
        <v>0</v>
      </c>
    </row>
    <row r="70" spans="2:7" x14ac:dyDescent="0.35">
      <c r="B70" s="4" t="s">
        <v>86</v>
      </c>
      <c r="C70" s="5">
        <v>12</v>
      </c>
      <c r="D70" s="6">
        <v>2.625</v>
      </c>
      <c r="E70" s="6">
        <v>2.625</v>
      </c>
      <c r="F70" s="6">
        <f t="shared" si="2"/>
        <v>0</v>
      </c>
      <c r="G70" s="11">
        <f t="shared" si="3"/>
        <v>0</v>
      </c>
    </row>
    <row r="71" spans="2:7" x14ac:dyDescent="0.35">
      <c r="B71" s="4" t="s">
        <v>87</v>
      </c>
      <c r="C71" s="5">
        <v>1</v>
      </c>
      <c r="D71" s="6">
        <v>152</v>
      </c>
      <c r="E71" s="6">
        <v>152</v>
      </c>
      <c r="F71" s="6">
        <f t="shared" si="2"/>
        <v>0</v>
      </c>
      <c r="G71" s="11">
        <f t="shared" si="3"/>
        <v>0</v>
      </c>
    </row>
    <row r="72" spans="2:7" x14ac:dyDescent="0.35">
      <c r="B72" s="4" t="s">
        <v>88</v>
      </c>
      <c r="C72" s="5">
        <v>16</v>
      </c>
      <c r="D72" s="6">
        <v>16.119</v>
      </c>
      <c r="E72" s="6">
        <v>18.994</v>
      </c>
      <c r="F72" s="6">
        <f t="shared" si="2"/>
        <v>2.875</v>
      </c>
      <c r="G72" s="11">
        <f t="shared" si="3"/>
        <v>0.1783609405049941</v>
      </c>
    </row>
    <row r="73" spans="2:7" x14ac:dyDescent="0.35">
      <c r="B73" s="4" t="s">
        <v>89</v>
      </c>
      <c r="C73" s="5">
        <v>4</v>
      </c>
      <c r="D73" s="6">
        <v>1.1740000000000002</v>
      </c>
      <c r="E73" s="6">
        <v>1.1740000000000002</v>
      </c>
      <c r="F73" s="6">
        <f t="shared" si="2"/>
        <v>0</v>
      </c>
      <c r="G73" s="11">
        <f t="shared" si="3"/>
        <v>0</v>
      </c>
    </row>
    <row r="74" spans="2:7" x14ac:dyDescent="0.35">
      <c r="B74" s="4" t="s">
        <v>90</v>
      </c>
      <c r="C74" s="5">
        <v>4</v>
      </c>
      <c r="D74" s="6">
        <v>0.68700000000000006</v>
      </c>
      <c r="E74" s="6">
        <v>0.68700000000000006</v>
      </c>
      <c r="F74" s="6">
        <f t="shared" si="2"/>
        <v>0</v>
      </c>
      <c r="G74" s="11">
        <f t="shared" si="3"/>
        <v>0</v>
      </c>
    </row>
    <row r="75" spans="2:7" x14ac:dyDescent="0.35">
      <c r="B75" s="4" t="s">
        <v>91</v>
      </c>
      <c r="C75" s="5">
        <v>253</v>
      </c>
      <c r="D75" s="6">
        <v>58.947999999999993</v>
      </c>
      <c r="E75" s="6">
        <v>151.24599999999998</v>
      </c>
      <c r="F75" s="6">
        <f t="shared" si="2"/>
        <v>92.297999999999988</v>
      </c>
      <c r="G75" s="11">
        <f t="shared" si="3"/>
        <v>1.5657528669335685</v>
      </c>
    </row>
    <row r="76" spans="2:7" x14ac:dyDescent="0.35">
      <c r="B76" s="4" t="s">
        <v>92</v>
      </c>
      <c r="C76" s="5">
        <v>11</v>
      </c>
      <c r="D76" s="6">
        <v>0.64</v>
      </c>
      <c r="E76" s="6">
        <v>1.23</v>
      </c>
      <c r="F76" s="6">
        <f t="shared" si="2"/>
        <v>0.59</v>
      </c>
      <c r="G76" s="11">
        <f t="shared" si="3"/>
        <v>0.92187499999999989</v>
      </c>
    </row>
    <row r="77" spans="2:7" x14ac:dyDescent="0.35">
      <c r="B77" s="4" t="s">
        <v>93</v>
      </c>
      <c r="C77" s="5">
        <v>8</v>
      </c>
      <c r="D77" s="6">
        <v>0</v>
      </c>
      <c r="E77" s="6">
        <v>0</v>
      </c>
      <c r="F77" s="6">
        <f t="shared" si="2"/>
        <v>0</v>
      </c>
      <c r="G77" s="11">
        <f t="shared" si="3"/>
        <v>0</v>
      </c>
    </row>
    <row r="78" spans="2:7" x14ac:dyDescent="0.35">
      <c r="B78" s="4" t="s">
        <v>94</v>
      </c>
      <c r="C78" s="5">
        <v>1</v>
      </c>
      <c r="D78" s="6">
        <v>0</v>
      </c>
      <c r="E78" s="6">
        <v>0</v>
      </c>
      <c r="F78" s="6">
        <f t="shared" si="2"/>
        <v>0</v>
      </c>
      <c r="G78" s="11">
        <f t="shared" si="3"/>
        <v>0</v>
      </c>
    </row>
    <row r="79" spans="2:7" x14ac:dyDescent="0.35">
      <c r="B79" s="4" t="s">
        <v>95</v>
      </c>
      <c r="C79" s="5">
        <v>43</v>
      </c>
      <c r="D79" s="6">
        <v>32.031999999999996</v>
      </c>
      <c r="E79" s="6">
        <v>88.238</v>
      </c>
      <c r="F79" s="6">
        <f t="shared" si="2"/>
        <v>56.206000000000003</v>
      </c>
      <c r="G79" s="11">
        <f t="shared" si="3"/>
        <v>1.7546828171828175</v>
      </c>
    </row>
    <row r="80" spans="2:7" x14ac:dyDescent="0.35">
      <c r="B80" s="4" t="s">
        <v>96</v>
      </c>
      <c r="C80" s="5">
        <v>16</v>
      </c>
      <c r="D80" s="6">
        <v>96.522999999999996</v>
      </c>
      <c r="E80" s="6">
        <v>96.522999999999996</v>
      </c>
      <c r="F80" s="6">
        <f t="shared" si="2"/>
        <v>0</v>
      </c>
      <c r="G80" s="11">
        <f t="shared" si="3"/>
        <v>0</v>
      </c>
    </row>
    <row r="81" spans="2:7" x14ac:dyDescent="0.35">
      <c r="B81" s="4" t="s">
        <v>97</v>
      </c>
      <c r="C81" s="5">
        <v>8</v>
      </c>
      <c r="D81" s="6">
        <v>0.10500000000000001</v>
      </c>
      <c r="E81" s="6">
        <v>0.10500000000000001</v>
      </c>
      <c r="F81" s="6">
        <f t="shared" si="2"/>
        <v>0</v>
      </c>
      <c r="G81" s="11">
        <f t="shared" si="3"/>
        <v>0</v>
      </c>
    </row>
    <row r="82" spans="2:7" x14ac:dyDescent="0.35">
      <c r="B82" s="4" t="s">
        <v>98</v>
      </c>
      <c r="C82" s="5">
        <v>1</v>
      </c>
      <c r="D82" s="6">
        <v>0</v>
      </c>
      <c r="E82" s="6">
        <v>0</v>
      </c>
      <c r="F82" s="6">
        <f t="shared" si="2"/>
        <v>0</v>
      </c>
      <c r="G82" s="11">
        <f t="shared" si="3"/>
        <v>0</v>
      </c>
    </row>
    <row r="83" spans="2:7" x14ac:dyDescent="0.35">
      <c r="B83" s="4" t="s">
        <v>99</v>
      </c>
      <c r="C83" s="5">
        <v>23</v>
      </c>
      <c r="D83" s="6">
        <v>43.012</v>
      </c>
      <c r="E83" s="6">
        <v>45.252000000000002</v>
      </c>
      <c r="F83" s="6">
        <f t="shared" si="2"/>
        <v>2.240000000000002</v>
      </c>
      <c r="G83" s="11">
        <f t="shared" si="3"/>
        <v>5.2078489723798055E-2</v>
      </c>
    </row>
    <row r="84" spans="2:7" x14ac:dyDescent="0.35">
      <c r="B84" s="4" t="s">
        <v>100</v>
      </c>
      <c r="C84" s="5">
        <v>12</v>
      </c>
      <c r="D84" s="6">
        <v>29.012999999999998</v>
      </c>
      <c r="E84" s="6">
        <v>29.012999999999998</v>
      </c>
      <c r="F84" s="6">
        <f t="shared" si="2"/>
        <v>0</v>
      </c>
      <c r="G84" s="11">
        <f t="shared" si="3"/>
        <v>0</v>
      </c>
    </row>
    <row r="85" spans="2:7" x14ac:dyDescent="0.35">
      <c r="B85" s="4" t="s">
        <v>101</v>
      </c>
      <c r="C85" s="5">
        <v>5</v>
      </c>
      <c r="D85" s="6">
        <v>30.84</v>
      </c>
      <c r="E85" s="6">
        <v>30.84</v>
      </c>
      <c r="F85" s="6">
        <f t="shared" si="2"/>
        <v>0</v>
      </c>
      <c r="G85" s="11">
        <f t="shared" si="3"/>
        <v>0</v>
      </c>
    </row>
    <row r="86" spans="2:7" x14ac:dyDescent="0.35">
      <c r="B86" s="4" t="s">
        <v>102</v>
      </c>
      <c r="C86" s="5">
        <v>6</v>
      </c>
      <c r="D86" s="6">
        <v>5.7000000000000002E-2</v>
      </c>
      <c r="E86" s="6">
        <v>5.7000000000000002E-2</v>
      </c>
      <c r="F86" s="6">
        <f t="shared" si="2"/>
        <v>0</v>
      </c>
      <c r="G86" s="11">
        <f t="shared" si="3"/>
        <v>0</v>
      </c>
    </row>
    <row r="87" spans="2:7" x14ac:dyDescent="0.35">
      <c r="B87" s="4" t="s">
        <v>103</v>
      </c>
      <c r="C87" s="5">
        <v>73</v>
      </c>
      <c r="D87" s="6">
        <v>343.74599999999998</v>
      </c>
      <c r="E87" s="6">
        <v>397.09399999999999</v>
      </c>
      <c r="F87" s="6">
        <f t="shared" si="2"/>
        <v>53.348000000000013</v>
      </c>
      <c r="G87" s="11">
        <f t="shared" si="3"/>
        <v>0.15519598773513005</v>
      </c>
    </row>
    <row r="88" spans="2:7" x14ac:dyDescent="0.35">
      <c r="B88" s="4" t="s">
        <v>104</v>
      </c>
      <c r="C88" s="5">
        <v>168</v>
      </c>
      <c r="D88" s="6">
        <v>1276.0875999999998</v>
      </c>
      <c r="E88" s="6">
        <v>1317.3429999999998</v>
      </c>
      <c r="F88" s="6">
        <f t="shared" si="2"/>
        <v>41.255400000000009</v>
      </c>
      <c r="G88" s="11">
        <f t="shared" si="3"/>
        <v>3.2329598688992836E-2</v>
      </c>
    </row>
    <row r="89" spans="2:7" x14ac:dyDescent="0.35">
      <c r="B89" s="4" t="s">
        <v>105</v>
      </c>
      <c r="C89" s="5">
        <v>3</v>
      </c>
      <c r="D89" s="6">
        <v>512.5</v>
      </c>
      <c r="E89" s="6">
        <v>516.01</v>
      </c>
      <c r="F89" s="6">
        <f t="shared" si="2"/>
        <v>3.5099999999999909</v>
      </c>
      <c r="G89" s="11">
        <f t="shared" si="3"/>
        <v>6.8487804878048604E-3</v>
      </c>
    </row>
    <row r="90" spans="2:7" x14ac:dyDescent="0.35">
      <c r="B90" s="4" t="s">
        <v>106</v>
      </c>
      <c r="C90" s="5">
        <v>21</v>
      </c>
      <c r="D90" s="6">
        <v>10.651</v>
      </c>
      <c r="E90" s="6">
        <v>10.651</v>
      </c>
      <c r="F90" s="6">
        <f t="shared" si="2"/>
        <v>0</v>
      </c>
      <c r="G90" s="11">
        <f t="shared" si="3"/>
        <v>0</v>
      </c>
    </row>
    <row r="91" spans="2:7" x14ac:dyDescent="0.35">
      <c r="B91" s="4" t="s">
        <v>107</v>
      </c>
      <c r="C91" s="5">
        <v>14</v>
      </c>
      <c r="D91" s="6">
        <v>84.789999999999992</v>
      </c>
      <c r="E91" s="6">
        <v>85.692999999999998</v>
      </c>
      <c r="F91" s="6">
        <f t="shared" si="2"/>
        <v>0.9030000000000058</v>
      </c>
      <c r="G91" s="11">
        <f t="shared" si="3"/>
        <v>1.0649840783111285E-2</v>
      </c>
    </row>
    <row r="92" spans="2:7" x14ac:dyDescent="0.35">
      <c r="B92" s="4" t="s">
        <v>108</v>
      </c>
      <c r="C92" s="5">
        <v>6</v>
      </c>
      <c r="D92" s="6">
        <v>2373.1000000000004</v>
      </c>
      <c r="E92" s="6">
        <v>2373.1000000000004</v>
      </c>
      <c r="F92" s="6">
        <f t="shared" si="2"/>
        <v>0</v>
      </c>
      <c r="G92" s="11">
        <f t="shared" si="3"/>
        <v>0</v>
      </c>
    </row>
    <row r="93" spans="2:7" x14ac:dyDescent="0.35">
      <c r="B93" s="4" t="s">
        <v>109</v>
      </c>
      <c r="C93" s="5">
        <v>48</v>
      </c>
      <c r="D93" s="6">
        <v>45.237000000000009</v>
      </c>
      <c r="E93" s="6">
        <v>48.657000000000011</v>
      </c>
      <c r="F93" s="6">
        <f t="shared" si="2"/>
        <v>3.4200000000000017</v>
      </c>
      <c r="G93" s="11">
        <f t="shared" si="3"/>
        <v>7.5601830360103484E-2</v>
      </c>
    </row>
    <row r="94" spans="2:7" x14ac:dyDescent="0.35">
      <c r="B94" s="4" t="s">
        <v>110</v>
      </c>
      <c r="C94" s="5">
        <v>1</v>
      </c>
      <c r="D94" s="6">
        <v>88</v>
      </c>
      <c r="E94" s="6">
        <v>88</v>
      </c>
      <c r="F94" s="6">
        <f t="shared" si="2"/>
        <v>0</v>
      </c>
      <c r="G94" s="11">
        <f t="shared" si="3"/>
        <v>0</v>
      </c>
    </row>
    <row r="95" spans="2:7" x14ac:dyDescent="0.35">
      <c r="B95" s="4" t="s">
        <v>111</v>
      </c>
      <c r="C95" s="5">
        <v>12</v>
      </c>
      <c r="D95" s="6">
        <v>5.3299999999999992</v>
      </c>
      <c r="E95" s="6">
        <v>14.599999999999998</v>
      </c>
      <c r="F95" s="6">
        <f t="shared" si="2"/>
        <v>9.27</v>
      </c>
      <c r="G95" s="11">
        <f t="shared" si="3"/>
        <v>1.7392120075046906</v>
      </c>
    </row>
    <row r="96" spans="2:7" x14ac:dyDescent="0.35">
      <c r="B96" s="4" t="s">
        <v>112</v>
      </c>
      <c r="C96" s="5">
        <v>0</v>
      </c>
      <c r="D96" s="6">
        <v>0</v>
      </c>
      <c r="E96" s="6">
        <v>0</v>
      </c>
      <c r="F96" s="6">
        <f t="shared" si="2"/>
        <v>0</v>
      </c>
      <c r="G96" s="11">
        <f t="shared" si="3"/>
        <v>0</v>
      </c>
    </row>
    <row r="97" spans="2:7" x14ac:dyDescent="0.35">
      <c r="B97" s="4" t="s">
        <v>113</v>
      </c>
      <c r="C97" s="5">
        <v>1</v>
      </c>
      <c r="D97" s="6">
        <v>0</v>
      </c>
      <c r="E97" s="6">
        <v>0</v>
      </c>
      <c r="F97" s="6">
        <f t="shared" si="2"/>
        <v>0</v>
      </c>
      <c r="G97" s="11">
        <f t="shared" si="3"/>
        <v>0</v>
      </c>
    </row>
    <row r="98" spans="2:7" x14ac:dyDescent="0.35">
      <c r="B98" s="4" t="s">
        <v>114</v>
      </c>
      <c r="C98" s="5">
        <v>4446</v>
      </c>
      <c r="D98" s="6">
        <v>50642.982660000009</v>
      </c>
      <c r="E98" s="6">
        <v>55813.328999999983</v>
      </c>
      <c r="F98" s="6">
        <f t="shared" si="2"/>
        <v>5170.3463399999746</v>
      </c>
      <c r="G98" s="11">
        <f t="shared" si="3"/>
        <v>0.10209403294256866</v>
      </c>
    </row>
    <row r="99" spans="2:7" x14ac:dyDescent="0.35">
      <c r="B99" s="4" t="s">
        <v>115</v>
      </c>
      <c r="C99" s="5">
        <v>3850</v>
      </c>
      <c r="D99" s="6">
        <v>42040.136910000008</v>
      </c>
      <c r="E99" s="6">
        <v>46998.448999999986</v>
      </c>
      <c r="F99" s="6">
        <f t="shared" si="2"/>
        <v>4958.3120899999776</v>
      </c>
      <c r="G99" s="11">
        <f t="shared" si="3"/>
        <v>0.11794233926056871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Valuation &gt;</vt:lpstr>
      <vt:lpstr>Sensex Val</vt:lpstr>
      <vt:lpstr>Data &gt;</vt:lpstr>
      <vt:lpstr>Exp Div &amp; BB</vt:lpstr>
      <vt:lpstr>SensexEPSGrowth</vt:lpstr>
      <vt:lpstr>SensexHistorical</vt:lpstr>
      <vt:lpstr>Risk Free Rate Hist</vt:lpstr>
      <vt:lpstr>ERP India</vt:lpstr>
      <vt:lpstr>2023 Buy Back Data</vt:lpstr>
      <vt:lpstr>Data Validation</vt:lpstr>
    </vt:vector>
  </TitlesOfParts>
  <Company>Morningstar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Panchpor</dc:creator>
  <cp:lastModifiedBy>Ameya Panchpor</cp:lastModifiedBy>
  <dcterms:created xsi:type="dcterms:W3CDTF">2024-05-05T03:55:25Z</dcterms:created>
  <dcterms:modified xsi:type="dcterms:W3CDTF">2024-06-19T17:07:01Z</dcterms:modified>
</cp:coreProperties>
</file>