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ya Panchpor\Desktop\"/>
    </mc:Choice>
  </mc:AlternateContent>
  <xr:revisionPtr revIDLastSave="0" documentId="13_ncr:1_{058D30C6-C98E-40CD-A9C4-C58F7E356F7F}" xr6:coauthVersionLast="47" xr6:coauthVersionMax="47" xr10:uidLastSave="{00000000-0000-0000-0000-000000000000}"/>
  <bookViews>
    <workbookView xWindow="-110" yWindow="-110" windowWidth="19420" windowHeight="11500" xr2:uid="{3D721B73-2E78-48B8-A428-2FF026401257}"/>
  </bookViews>
  <sheets>
    <sheet name="Binomial Tree" sheetId="1" r:id="rId1"/>
    <sheet name="Black Scholes" sheetId="2" r:id="rId2"/>
    <sheet name="Monte Carl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3" l="1"/>
  <c r="P6" i="3" s="1"/>
  <c r="P7" i="3" s="1"/>
  <c r="P8" i="3" s="1"/>
  <c r="P9" i="3" s="1"/>
  <c r="Q5" i="3"/>
  <c r="Q6" i="3" s="1"/>
  <c r="Q7" i="3" s="1"/>
  <c r="Q8" i="3" s="1"/>
  <c r="Q9" i="3" s="1"/>
  <c r="R5" i="3"/>
  <c r="R6" i="3" s="1"/>
  <c r="R7" i="3" s="1"/>
  <c r="R8" i="3" s="1"/>
  <c r="R9" i="3" s="1"/>
  <c r="R12" i="3" s="1"/>
  <c r="S5" i="3"/>
  <c r="S6" i="3" s="1"/>
  <c r="S7" i="3" s="1"/>
  <c r="S8" i="3" s="1"/>
  <c r="S9" i="3" s="1"/>
  <c r="T5" i="3"/>
  <c r="T6" i="3" s="1"/>
  <c r="T7" i="3" s="1"/>
  <c r="T8" i="3" s="1"/>
  <c r="T9" i="3" s="1"/>
  <c r="U5" i="3"/>
  <c r="U6" i="3" s="1"/>
  <c r="U7" i="3" s="1"/>
  <c r="U8" i="3" s="1"/>
  <c r="U9" i="3" s="1"/>
  <c r="V5" i="3"/>
  <c r="V6" i="3" s="1"/>
  <c r="V7" i="3" s="1"/>
  <c r="V8" i="3" s="1"/>
  <c r="V9" i="3" s="1"/>
  <c r="W5" i="3"/>
  <c r="W6" i="3" s="1"/>
  <c r="W7" i="3" s="1"/>
  <c r="W8" i="3" s="1"/>
  <c r="W9" i="3" s="1"/>
  <c r="X5" i="3"/>
  <c r="X6" i="3" s="1"/>
  <c r="X7" i="3" s="1"/>
  <c r="X8" i="3" s="1"/>
  <c r="X9" i="3" s="1"/>
  <c r="Y5" i="3"/>
  <c r="Y6" i="3" s="1"/>
  <c r="Y7" i="3" s="1"/>
  <c r="Y8" i="3" s="1"/>
  <c r="Y9" i="3" s="1"/>
  <c r="Z5" i="3"/>
  <c r="Z6" i="3" s="1"/>
  <c r="Z7" i="3" s="1"/>
  <c r="Z8" i="3" s="1"/>
  <c r="Z9" i="3" s="1"/>
  <c r="AA5" i="3"/>
  <c r="AB5" i="3"/>
  <c r="AB6" i="3" s="1"/>
  <c r="AB7" i="3" s="1"/>
  <c r="AB8" i="3" s="1"/>
  <c r="AB9" i="3" s="1"/>
  <c r="AB11" i="3" s="1"/>
  <c r="AC5" i="3"/>
  <c r="AC6" i="3" s="1"/>
  <c r="AC7" i="3" s="1"/>
  <c r="AC8" i="3" s="1"/>
  <c r="AC9" i="3" s="1"/>
  <c r="AD5" i="3"/>
  <c r="AD6" i="3" s="1"/>
  <c r="AD7" i="3" s="1"/>
  <c r="AD8" i="3" s="1"/>
  <c r="AD9" i="3" s="1"/>
  <c r="AE5" i="3"/>
  <c r="AE6" i="3" s="1"/>
  <c r="AE7" i="3" s="1"/>
  <c r="AE8" i="3" s="1"/>
  <c r="AE9" i="3" s="1"/>
  <c r="AE11" i="3" s="1"/>
  <c r="AF5" i="3"/>
  <c r="AF6" i="3" s="1"/>
  <c r="AF7" i="3" s="1"/>
  <c r="AF8" i="3" s="1"/>
  <c r="AF9" i="3" s="1"/>
  <c r="AG5" i="3"/>
  <c r="AG6" i="3" s="1"/>
  <c r="AG7" i="3" s="1"/>
  <c r="AG8" i="3" s="1"/>
  <c r="AG9" i="3" s="1"/>
  <c r="AH5" i="3"/>
  <c r="AH6" i="3" s="1"/>
  <c r="AH7" i="3" s="1"/>
  <c r="AH8" i="3" s="1"/>
  <c r="AH9" i="3" s="1"/>
  <c r="AI5" i="3"/>
  <c r="AI6" i="3" s="1"/>
  <c r="AI7" i="3" s="1"/>
  <c r="AI8" i="3" s="1"/>
  <c r="AI9" i="3" s="1"/>
  <c r="AJ5" i="3"/>
  <c r="AJ6" i="3" s="1"/>
  <c r="AJ7" i="3" s="1"/>
  <c r="AJ8" i="3" s="1"/>
  <c r="AJ9" i="3" s="1"/>
  <c r="AK5" i="3"/>
  <c r="AK6" i="3" s="1"/>
  <c r="AK7" i="3" s="1"/>
  <c r="AK8" i="3" s="1"/>
  <c r="AK9" i="3" s="1"/>
  <c r="AL5" i="3"/>
  <c r="AL6" i="3" s="1"/>
  <c r="AL7" i="3" s="1"/>
  <c r="AL8" i="3" s="1"/>
  <c r="AL9" i="3" s="1"/>
  <c r="AM5" i="3"/>
  <c r="AM6" i="3" s="1"/>
  <c r="AM7" i="3" s="1"/>
  <c r="AM8" i="3" s="1"/>
  <c r="AM9" i="3" s="1"/>
  <c r="AN5" i="3"/>
  <c r="AN6" i="3" s="1"/>
  <c r="AN7" i="3" s="1"/>
  <c r="AN8" i="3" s="1"/>
  <c r="AN9" i="3" s="1"/>
  <c r="AO5" i="3"/>
  <c r="AO6" i="3" s="1"/>
  <c r="AO7" i="3" s="1"/>
  <c r="AO8" i="3" s="1"/>
  <c r="AO9" i="3" s="1"/>
  <c r="AP5" i="3"/>
  <c r="AP6" i="3" s="1"/>
  <c r="AP7" i="3" s="1"/>
  <c r="AP8" i="3" s="1"/>
  <c r="AP9" i="3" s="1"/>
  <c r="AQ5" i="3"/>
  <c r="AQ6" i="3" s="1"/>
  <c r="AQ7" i="3" s="1"/>
  <c r="AQ8" i="3" s="1"/>
  <c r="AQ9" i="3" s="1"/>
  <c r="AQ11" i="3" s="1"/>
  <c r="AR5" i="3"/>
  <c r="AR6" i="3" s="1"/>
  <c r="AR7" i="3" s="1"/>
  <c r="AR8" i="3" s="1"/>
  <c r="AR9" i="3" s="1"/>
  <c r="AS5" i="3"/>
  <c r="AS6" i="3" s="1"/>
  <c r="AS7" i="3" s="1"/>
  <c r="AS8" i="3" s="1"/>
  <c r="AS9" i="3" s="1"/>
  <c r="AT5" i="3"/>
  <c r="AT6" i="3" s="1"/>
  <c r="AT7" i="3" s="1"/>
  <c r="AT8" i="3" s="1"/>
  <c r="AT9" i="3" s="1"/>
  <c r="AU5" i="3"/>
  <c r="AU6" i="3" s="1"/>
  <c r="AU7" i="3" s="1"/>
  <c r="AU8" i="3" s="1"/>
  <c r="AU9" i="3" s="1"/>
  <c r="AV5" i="3"/>
  <c r="AV6" i="3" s="1"/>
  <c r="AV7" i="3" s="1"/>
  <c r="AV8" i="3" s="1"/>
  <c r="AV9" i="3" s="1"/>
  <c r="AW5" i="3"/>
  <c r="AW6" i="3" s="1"/>
  <c r="AW7" i="3" s="1"/>
  <c r="AW8" i="3" s="1"/>
  <c r="AW9" i="3" s="1"/>
  <c r="AX5" i="3"/>
  <c r="AX6" i="3" s="1"/>
  <c r="AX7" i="3" s="1"/>
  <c r="AX8" i="3" s="1"/>
  <c r="AX9" i="3" s="1"/>
  <c r="AY5" i="3"/>
  <c r="AZ5" i="3"/>
  <c r="AZ6" i="3" s="1"/>
  <c r="AZ7" i="3" s="1"/>
  <c r="AZ8" i="3" s="1"/>
  <c r="AZ9" i="3" s="1"/>
  <c r="BA5" i="3"/>
  <c r="BA6" i="3" s="1"/>
  <c r="BA7" i="3" s="1"/>
  <c r="BA8" i="3" s="1"/>
  <c r="BA9" i="3" s="1"/>
  <c r="BA12" i="3" s="1"/>
  <c r="BB5" i="3"/>
  <c r="BB6" i="3" s="1"/>
  <c r="BB7" i="3" s="1"/>
  <c r="BB8" i="3" s="1"/>
  <c r="BB9" i="3" s="1"/>
  <c r="BC5" i="3"/>
  <c r="BC6" i="3" s="1"/>
  <c r="BC7" i="3" s="1"/>
  <c r="BC8" i="3" s="1"/>
  <c r="BC9" i="3" s="1"/>
  <c r="BD5" i="3"/>
  <c r="BD6" i="3" s="1"/>
  <c r="BD7" i="3" s="1"/>
  <c r="BD8" i="3" s="1"/>
  <c r="BD9" i="3" s="1"/>
  <c r="BE5" i="3"/>
  <c r="BE6" i="3" s="1"/>
  <c r="BE7" i="3" s="1"/>
  <c r="BE8" i="3" s="1"/>
  <c r="BE9" i="3" s="1"/>
  <c r="BF5" i="3"/>
  <c r="BF6" i="3" s="1"/>
  <c r="BF7" i="3" s="1"/>
  <c r="BF8" i="3" s="1"/>
  <c r="BF9" i="3" s="1"/>
  <c r="BG5" i="3"/>
  <c r="BG6" i="3" s="1"/>
  <c r="BG7" i="3" s="1"/>
  <c r="BG8" i="3" s="1"/>
  <c r="BG9" i="3" s="1"/>
  <c r="BH5" i="3"/>
  <c r="BH6" i="3" s="1"/>
  <c r="BH7" i="3" s="1"/>
  <c r="BH8" i="3" s="1"/>
  <c r="BH9" i="3" s="1"/>
  <c r="BI5" i="3"/>
  <c r="BI6" i="3" s="1"/>
  <c r="BI7" i="3" s="1"/>
  <c r="BI8" i="3" s="1"/>
  <c r="BI9" i="3" s="1"/>
  <c r="BJ5" i="3"/>
  <c r="BJ6" i="3" s="1"/>
  <c r="BJ7" i="3" s="1"/>
  <c r="BJ8" i="3" s="1"/>
  <c r="BJ9" i="3" s="1"/>
  <c r="BK5" i="3"/>
  <c r="BK6" i="3" s="1"/>
  <c r="BK7" i="3" s="1"/>
  <c r="BK8" i="3" s="1"/>
  <c r="BK9" i="3" s="1"/>
  <c r="BL5" i="3"/>
  <c r="BL6" i="3" s="1"/>
  <c r="BL7" i="3" s="1"/>
  <c r="BL8" i="3" s="1"/>
  <c r="BL9" i="3" s="1"/>
  <c r="BL11" i="3" s="1"/>
  <c r="BM5" i="3"/>
  <c r="BM6" i="3" s="1"/>
  <c r="BM7" i="3" s="1"/>
  <c r="BM8" i="3" s="1"/>
  <c r="BM9" i="3" s="1"/>
  <c r="BM11" i="3" s="1"/>
  <c r="BN5" i="3"/>
  <c r="BN6" i="3" s="1"/>
  <c r="BN7" i="3" s="1"/>
  <c r="BN8" i="3" s="1"/>
  <c r="BN9" i="3" s="1"/>
  <c r="BN11" i="3" s="1"/>
  <c r="BO5" i="3"/>
  <c r="BO6" i="3" s="1"/>
  <c r="BO7" i="3" s="1"/>
  <c r="BO8" i="3" s="1"/>
  <c r="BO9" i="3" s="1"/>
  <c r="BP5" i="3"/>
  <c r="BP6" i="3" s="1"/>
  <c r="BP7" i="3" s="1"/>
  <c r="BP8" i="3" s="1"/>
  <c r="BP9" i="3" s="1"/>
  <c r="BQ5" i="3"/>
  <c r="BQ6" i="3" s="1"/>
  <c r="BQ7" i="3" s="1"/>
  <c r="BQ8" i="3" s="1"/>
  <c r="BQ9" i="3" s="1"/>
  <c r="BR5" i="3"/>
  <c r="BR6" i="3" s="1"/>
  <c r="BR7" i="3" s="1"/>
  <c r="BR8" i="3" s="1"/>
  <c r="BR9" i="3" s="1"/>
  <c r="BS5" i="3"/>
  <c r="BS6" i="3" s="1"/>
  <c r="BS7" i="3" s="1"/>
  <c r="BS8" i="3" s="1"/>
  <c r="BS9" i="3" s="1"/>
  <c r="BT5" i="3"/>
  <c r="BT6" i="3" s="1"/>
  <c r="BT7" i="3" s="1"/>
  <c r="BT8" i="3" s="1"/>
  <c r="BT9" i="3" s="1"/>
  <c r="BU5" i="3"/>
  <c r="BU6" i="3" s="1"/>
  <c r="BU7" i="3" s="1"/>
  <c r="BU8" i="3" s="1"/>
  <c r="BU9" i="3" s="1"/>
  <c r="BV5" i="3"/>
  <c r="BV6" i="3" s="1"/>
  <c r="BV7" i="3" s="1"/>
  <c r="BV8" i="3" s="1"/>
  <c r="BV9" i="3" s="1"/>
  <c r="BW5" i="3"/>
  <c r="BW6" i="3" s="1"/>
  <c r="BW7" i="3" s="1"/>
  <c r="BW8" i="3" s="1"/>
  <c r="BW9" i="3" s="1"/>
  <c r="BX5" i="3"/>
  <c r="BX6" i="3" s="1"/>
  <c r="BX7" i="3" s="1"/>
  <c r="BX8" i="3" s="1"/>
  <c r="BX9" i="3" s="1"/>
  <c r="BY5" i="3"/>
  <c r="BY6" i="3" s="1"/>
  <c r="BY7" i="3" s="1"/>
  <c r="BY8" i="3" s="1"/>
  <c r="BY9" i="3" s="1"/>
  <c r="BZ5" i="3"/>
  <c r="BZ6" i="3" s="1"/>
  <c r="BZ7" i="3" s="1"/>
  <c r="BZ8" i="3" s="1"/>
  <c r="BZ9" i="3" s="1"/>
  <c r="CA5" i="3"/>
  <c r="CA6" i="3" s="1"/>
  <c r="CA7" i="3" s="1"/>
  <c r="CA8" i="3" s="1"/>
  <c r="CA9" i="3" s="1"/>
  <c r="CB5" i="3"/>
  <c r="CB6" i="3" s="1"/>
  <c r="CB7" i="3" s="1"/>
  <c r="CB8" i="3" s="1"/>
  <c r="CB9" i="3" s="1"/>
  <c r="CC5" i="3"/>
  <c r="CC6" i="3" s="1"/>
  <c r="CC7" i="3" s="1"/>
  <c r="CC8" i="3" s="1"/>
  <c r="CC9" i="3" s="1"/>
  <c r="CC11" i="3" s="1"/>
  <c r="CD5" i="3"/>
  <c r="CD6" i="3" s="1"/>
  <c r="CD7" i="3" s="1"/>
  <c r="CD8" i="3" s="1"/>
  <c r="CD9" i="3" s="1"/>
  <c r="CE5" i="3"/>
  <c r="CE6" i="3" s="1"/>
  <c r="CE7" i="3" s="1"/>
  <c r="CE8" i="3" s="1"/>
  <c r="CE9" i="3" s="1"/>
  <c r="CF5" i="3"/>
  <c r="CF6" i="3" s="1"/>
  <c r="CF7" i="3" s="1"/>
  <c r="CF8" i="3" s="1"/>
  <c r="CF9" i="3" s="1"/>
  <c r="CG5" i="3"/>
  <c r="CG6" i="3" s="1"/>
  <c r="CG7" i="3" s="1"/>
  <c r="CG8" i="3" s="1"/>
  <c r="CG9" i="3" s="1"/>
  <c r="CH5" i="3"/>
  <c r="CH6" i="3" s="1"/>
  <c r="CH7" i="3" s="1"/>
  <c r="CH8" i="3" s="1"/>
  <c r="CH9" i="3" s="1"/>
  <c r="CI5" i="3"/>
  <c r="CJ5" i="3"/>
  <c r="CJ6" i="3" s="1"/>
  <c r="CJ7" i="3" s="1"/>
  <c r="CJ8" i="3" s="1"/>
  <c r="CJ9" i="3" s="1"/>
  <c r="CK5" i="3"/>
  <c r="CK6" i="3" s="1"/>
  <c r="CK7" i="3" s="1"/>
  <c r="CK8" i="3" s="1"/>
  <c r="CK9" i="3" s="1"/>
  <c r="CL5" i="3"/>
  <c r="CL6" i="3" s="1"/>
  <c r="CL7" i="3" s="1"/>
  <c r="CL8" i="3" s="1"/>
  <c r="CL9" i="3" s="1"/>
  <c r="CM5" i="3"/>
  <c r="CM6" i="3" s="1"/>
  <c r="CM7" i="3" s="1"/>
  <c r="CM8" i="3" s="1"/>
  <c r="CM9" i="3" s="1"/>
  <c r="CN5" i="3"/>
  <c r="CN6" i="3" s="1"/>
  <c r="CN7" i="3" s="1"/>
  <c r="CN8" i="3" s="1"/>
  <c r="CN9" i="3" s="1"/>
  <c r="CO5" i="3"/>
  <c r="CO6" i="3" s="1"/>
  <c r="CO7" i="3" s="1"/>
  <c r="CO8" i="3" s="1"/>
  <c r="CO9" i="3" s="1"/>
  <c r="CP5" i="3"/>
  <c r="CP6" i="3" s="1"/>
  <c r="CP7" i="3" s="1"/>
  <c r="CP8" i="3" s="1"/>
  <c r="CP9" i="3" s="1"/>
  <c r="CQ5" i="3"/>
  <c r="CQ6" i="3" s="1"/>
  <c r="CQ7" i="3" s="1"/>
  <c r="CQ8" i="3" s="1"/>
  <c r="CQ9" i="3" s="1"/>
  <c r="CR5" i="3"/>
  <c r="CR6" i="3" s="1"/>
  <c r="CR7" i="3" s="1"/>
  <c r="CR8" i="3" s="1"/>
  <c r="CR9" i="3" s="1"/>
  <c r="CS5" i="3"/>
  <c r="CS6" i="3" s="1"/>
  <c r="CS7" i="3" s="1"/>
  <c r="CS8" i="3" s="1"/>
  <c r="CS9" i="3" s="1"/>
  <c r="CT5" i="3"/>
  <c r="CT6" i="3" s="1"/>
  <c r="CT7" i="3" s="1"/>
  <c r="CT8" i="3" s="1"/>
  <c r="CT9" i="3" s="1"/>
  <c r="CU5" i="3"/>
  <c r="CV5" i="3"/>
  <c r="CV6" i="3" s="1"/>
  <c r="CV7" i="3" s="1"/>
  <c r="CV8" i="3" s="1"/>
  <c r="CV9" i="3" s="1"/>
  <c r="CV12" i="3" s="1"/>
  <c r="CW5" i="3"/>
  <c r="CW6" i="3" s="1"/>
  <c r="CW7" i="3" s="1"/>
  <c r="CW8" i="3" s="1"/>
  <c r="CW9" i="3" s="1"/>
  <c r="CX5" i="3"/>
  <c r="CX6" i="3" s="1"/>
  <c r="CX7" i="3" s="1"/>
  <c r="CX8" i="3" s="1"/>
  <c r="CX9" i="3" s="1"/>
  <c r="CX11" i="3" s="1"/>
  <c r="CY5" i="3"/>
  <c r="CY6" i="3" s="1"/>
  <c r="CY7" i="3" s="1"/>
  <c r="CY8" i="3" s="1"/>
  <c r="CY9" i="3" s="1"/>
  <c r="CY11" i="3" s="1"/>
  <c r="CZ5" i="3"/>
  <c r="CZ6" i="3" s="1"/>
  <c r="CZ7" i="3" s="1"/>
  <c r="CZ8" i="3" s="1"/>
  <c r="CZ9" i="3" s="1"/>
  <c r="DA5" i="3"/>
  <c r="DA6" i="3" s="1"/>
  <c r="DA7" i="3" s="1"/>
  <c r="DA8" i="3" s="1"/>
  <c r="DA9" i="3" s="1"/>
  <c r="DB5" i="3"/>
  <c r="DB6" i="3" s="1"/>
  <c r="DB7" i="3" s="1"/>
  <c r="DB8" i="3" s="1"/>
  <c r="DB9" i="3" s="1"/>
  <c r="DC5" i="3"/>
  <c r="DC6" i="3" s="1"/>
  <c r="DC7" i="3" s="1"/>
  <c r="DC8" i="3" s="1"/>
  <c r="DC9" i="3" s="1"/>
  <c r="DD5" i="3"/>
  <c r="DD6" i="3" s="1"/>
  <c r="DD7" i="3" s="1"/>
  <c r="DD8" i="3" s="1"/>
  <c r="DD9" i="3" s="1"/>
  <c r="DE5" i="3"/>
  <c r="DE6" i="3" s="1"/>
  <c r="DE7" i="3" s="1"/>
  <c r="DE8" i="3" s="1"/>
  <c r="DE9" i="3" s="1"/>
  <c r="DF5" i="3"/>
  <c r="DF6" i="3" s="1"/>
  <c r="DF7" i="3" s="1"/>
  <c r="DF8" i="3" s="1"/>
  <c r="DF9" i="3" s="1"/>
  <c r="DG5" i="3"/>
  <c r="DG6" i="3" s="1"/>
  <c r="DG7" i="3" s="1"/>
  <c r="DG8" i="3" s="1"/>
  <c r="DG9" i="3" s="1"/>
  <c r="DH5" i="3"/>
  <c r="DH6" i="3" s="1"/>
  <c r="DH7" i="3" s="1"/>
  <c r="DH8" i="3" s="1"/>
  <c r="DH9" i="3" s="1"/>
  <c r="DI5" i="3"/>
  <c r="DI6" i="3" s="1"/>
  <c r="DI7" i="3" s="1"/>
  <c r="DI8" i="3" s="1"/>
  <c r="DI9" i="3" s="1"/>
  <c r="DJ5" i="3"/>
  <c r="DJ6" i="3" s="1"/>
  <c r="DJ7" i="3" s="1"/>
  <c r="DJ8" i="3" s="1"/>
  <c r="DJ9" i="3" s="1"/>
  <c r="O5" i="3"/>
  <c r="O6" i="3" s="1"/>
  <c r="O7" i="3" s="1"/>
  <c r="O8" i="3" s="1"/>
  <c r="O9" i="3" s="1"/>
  <c r="O11" i="3" s="1"/>
  <c r="N9" i="3"/>
  <c r="N8" i="3"/>
  <c r="N7" i="3"/>
  <c r="N6" i="3"/>
  <c r="N5" i="3"/>
  <c r="K6" i="3"/>
  <c r="K5" i="3"/>
  <c r="K4" i="3"/>
  <c r="K3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6" i="3"/>
  <c r="D20" i="3"/>
  <c r="B9" i="3" s="1"/>
  <c r="B22" i="1"/>
  <c r="B21" i="1"/>
  <c r="B19" i="2"/>
  <c r="B12" i="2"/>
  <c r="B11" i="2"/>
  <c r="AI12" i="3" l="1"/>
  <c r="AH12" i="3"/>
  <c r="BS12" i="3"/>
  <c r="BV12" i="3"/>
  <c r="BU12" i="3"/>
  <c r="BT12" i="3"/>
  <c r="CU6" i="3"/>
  <c r="CU7" i="3" s="1"/>
  <c r="CU8" i="3" s="1"/>
  <c r="CU9" i="3" s="1"/>
  <c r="CU12" i="3" s="1"/>
  <c r="CI6" i="3"/>
  <c r="CI7" i="3" s="1"/>
  <c r="CI8" i="3" s="1"/>
  <c r="CI9" i="3" s="1"/>
  <c r="CI12" i="3" s="1"/>
  <c r="AY6" i="3"/>
  <c r="AY7" i="3" s="1"/>
  <c r="AY8" i="3" s="1"/>
  <c r="AY9" i="3" s="1"/>
  <c r="AY12" i="3" s="1"/>
  <c r="AA6" i="3"/>
  <c r="AA7" i="3" s="1"/>
  <c r="AA8" i="3" s="1"/>
  <c r="AA9" i="3" s="1"/>
  <c r="AA12" i="3" s="1"/>
  <c r="CW11" i="3"/>
  <c r="CW12" i="3"/>
  <c r="O12" i="3"/>
  <c r="CH12" i="3"/>
  <c r="CH11" i="3"/>
  <c r="AX12" i="3"/>
  <c r="AX11" i="3"/>
  <c r="DB12" i="3"/>
  <c r="DB11" i="3"/>
  <c r="AJ12" i="3"/>
  <c r="AJ11" i="3"/>
  <c r="CG12" i="3"/>
  <c r="CG11" i="3"/>
  <c r="AC11" i="3"/>
  <c r="AC12" i="3"/>
  <c r="AD11" i="3"/>
  <c r="AD12" i="3"/>
  <c r="BB12" i="3"/>
  <c r="BB11" i="3"/>
  <c r="DC12" i="3"/>
  <c r="DC11" i="3"/>
  <c r="AK12" i="3"/>
  <c r="AK11" i="3"/>
  <c r="AL12" i="3"/>
  <c r="AL11" i="3"/>
  <c r="P12" i="3"/>
  <c r="P11" i="3"/>
  <c r="CJ12" i="3"/>
  <c r="CJ11" i="3"/>
  <c r="BO11" i="3"/>
  <c r="BO12" i="3"/>
  <c r="CA11" i="3"/>
  <c r="CA12" i="3"/>
  <c r="CV11" i="3"/>
  <c r="CY12" i="3"/>
  <c r="BL12" i="3"/>
  <c r="AB12" i="3"/>
  <c r="CX12" i="3"/>
  <c r="AM11" i="3"/>
  <c r="AM12" i="3"/>
  <c r="AN11" i="3"/>
  <c r="AN12" i="3"/>
  <c r="Q12" i="3"/>
  <c r="Q11" i="3"/>
  <c r="CR12" i="3"/>
  <c r="CR11" i="3"/>
  <c r="CS12" i="3"/>
  <c r="CS11" i="3"/>
  <c r="AU12" i="3"/>
  <c r="AU11" i="3"/>
  <c r="X12" i="3"/>
  <c r="X11" i="3"/>
  <c r="CK12" i="3"/>
  <c r="CK11" i="3"/>
  <c r="CD11" i="3"/>
  <c r="CD12" i="3"/>
  <c r="DG12" i="3"/>
  <c r="DG11" i="3"/>
  <c r="AZ12" i="3"/>
  <c r="AZ11" i="3"/>
  <c r="AT11" i="3"/>
  <c r="AT12" i="3"/>
  <c r="CB11" i="3"/>
  <c r="CB12" i="3"/>
  <c r="W12" i="3"/>
  <c r="W11" i="3"/>
  <c r="BW11" i="3"/>
  <c r="BW12" i="3"/>
  <c r="Y12" i="3"/>
  <c r="Y11" i="3"/>
  <c r="Z12" i="3"/>
  <c r="Z11" i="3"/>
  <c r="CE12" i="3"/>
  <c r="CE11" i="3"/>
  <c r="BK11" i="3"/>
  <c r="BK12" i="3"/>
  <c r="DH11" i="3"/>
  <c r="DH12" i="3"/>
  <c r="CQ12" i="3"/>
  <c r="CQ11" i="3"/>
  <c r="AS11" i="3"/>
  <c r="AS12" i="3"/>
  <c r="AR11" i="3"/>
  <c r="AR12" i="3"/>
  <c r="CT12" i="3"/>
  <c r="CT11" i="3"/>
  <c r="AO12" i="3"/>
  <c r="AO11" i="3"/>
  <c r="BH12" i="3"/>
  <c r="BH11" i="3"/>
  <c r="BN12" i="3"/>
  <c r="BF11" i="3"/>
  <c r="BF12" i="3"/>
  <c r="CN11" i="3"/>
  <c r="CN12" i="3"/>
  <c r="AW12" i="3"/>
  <c r="AW11" i="3"/>
  <c r="BQ11" i="3"/>
  <c r="BQ12" i="3"/>
  <c r="CO11" i="3"/>
  <c r="CO12" i="3"/>
  <c r="T11" i="3"/>
  <c r="T12" i="3"/>
  <c r="BR11" i="3"/>
  <c r="BR12" i="3"/>
  <c r="S11" i="3"/>
  <c r="S12" i="3"/>
  <c r="BY12" i="3"/>
  <c r="BY11" i="3"/>
  <c r="U11" i="3"/>
  <c r="U12" i="3"/>
  <c r="CZ11" i="3"/>
  <c r="CZ12" i="3"/>
  <c r="BT11" i="3"/>
  <c r="DA11" i="3"/>
  <c r="DA12" i="3"/>
  <c r="CL11" i="3"/>
  <c r="CL12" i="3"/>
  <c r="DI12" i="3"/>
  <c r="DI11" i="3"/>
  <c r="BG12" i="3"/>
  <c r="BG11" i="3"/>
  <c r="CP11" i="3"/>
  <c r="CP12" i="3"/>
  <c r="BI12" i="3"/>
  <c r="BI11" i="3"/>
  <c r="AV12" i="3"/>
  <c r="AV11" i="3"/>
  <c r="BU11" i="3"/>
  <c r="AI11" i="3"/>
  <c r="BS11" i="3"/>
  <c r="AQ12" i="3"/>
  <c r="AP12" i="3"/>
  <c r="AP11" i="3"/>
  <c r="BZ12" i="3"/>
  <c r="BZ11" i="3"/>
  <c r="DJ12" i="3"/>
  <c r="DJ11" i="3"/>
  <c r="AF11" i="3"/>
  <c r="AF12" i="3"/>
  <c r="BD11" i="3"/>
  <c r="BD12" i="3"/>
  <c r="CM11" i="3"/>
  <c r="CM12" i="3"/>
  <c r="DE12" i="3"/>
  <c r="DE11" i="3"/>
  <c r="BA11" i="3"/>
  <c r="DF12" i="3"/>
  <c r="DF11" i="3"/>
  <c r="V11" i="3"/>
  <c r="V12" i="3"/>
  <c r="BC11" i="3"/>
  <c r="BC12" i="3"/>
  <c r="BM12" i="3"/>
  <c r="BP11" i="3"/>
  <c r="BP12" i="3"/>
  <c r="BJ12" i="3"/>
  <c r="BJ11" i="3"/>
  <c r="BX12" i="3"/>
  <c r="BX11" i="3"/>
  <c r="BV11" i="3"/>
  <c r="AH11" i="3"/>
  <c r="CC12" i="3"/>
  <c r="R11" i="3"/>
  <c r="AE12" i="3"/>
  <c r="AG11" i="3"/>
  <c r="AG12" i="3"/>
  <c r="BE11" i="3"/>
  <c r="BE12" i="3"/>
  <c r="CF12" i="3"/>
  <c r="CF11" i="3"/>
  <c r="DD12" i="3"/>
  <c r="DD11" i="3"/>
  <c r="AA11" i="3" l="1"/>
  <c r="AY11" i="3"/>
  <c r="CI11" i="3"/>
  <c r="CU11" i="3"/>
  <c r="O15" i="3"/>
  <c r="O16" i="3" s="1"/>
  <c r="B16" i="3" s="1"/>
  <c r="D16" i="3" s="1"/>
  <c r="O13" i="3" l="1"/>
  <c r="O14" i="3" s="1"/>
  <c r="B15" i="3" s="1"/>
  <c r="D15" i="3" s="1"/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6" i="2"/>
  <c r="K6" i="2" s="1"/>
  <c r="K7" i="2" s="1"/>
  <c r="D24" i="2"/>
  <c r="B9" i="2" s="1"/>
  <c r="S35" i="1"/>
  <c r="S33" i="1"/>
  <c r="S31" i="1"/>
  <c r="S29" i="1"/>
  <c r="S27" i="1"/>
  <c r="S25" i="1"/>
  <c r="B13" i="2" l="1"/>
  <c r="B14" i="2"/>
  <c r="N1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6" i="1"/>
  <c r="D25" i="1"/>
  <c r="B9" i="1" s="1"/>
  <c r="B13" i="1" s="1"/>
  <c r="B18" i="2" l="1"/>
  <c r="J5" i="1"/>
  <c r="J6" i="1" s="1"/>
  <c r="B11" i="1" s="1"/>
  <c r="B14" i="1" s="1"/>
  <c r="O11" i="1" l="1"/>
  <c r="B15" i="1"/>
  <c r="O13" i="1" l="1"/>
  <c r="P14" i="1" s="1"/>
  <c r="B16" i="1"/>
  <c r="P12" i="1"/>
  <c r="P10" i="1"/>
  <c r="Q9" i="1" l="1"/>
  <c r="Q11" i="1"/>
  <c r="B17" i="1"/>
  <c r="R30" i="1" s="1"/>
  <c r="Q15" i="1"/>
  <c r="Q13" i="1"/>
  <c r="R12" i="1" s="1"/>
  <c r="R34" i="1" l="1"/>
  <c r="R26" i="1"/>
  <c r="R28" i="1"/>
  <c r="Q29" i="1" s="1"/>
  <c r="R32" i="1"/>
  <c r="R10" i="1"/>
  <c r="R8" i="1"/>
  <c r="S13" i="1"/>
  <c r="S14" i="1" s="1"/>
  <c r="S11" i="1"/>
  <c r="S12" i="1" s="1"/>
  <c r="R16" i="1"/>
  <c r="R14" i="1"/>
  <c r="Q33" i="1" l="1"/>
  <c r="R13" i="1"/>
  <c r="Q27" i="1"/>
  <c r="P28" i="1" s="1"/>
  <c r="Q31" i="1"/>
  <c r="S15" i="1"/>
  <c r="S16" i="1" s="1"/>
  <c r="S17" i="1"/>
  <c r="S18" i="1" s="1"/>
  <c r="S9" i="1"/>
  <c r="S10" i="1" s="1"/>
  <c r="R11" i="1" s="1"/>
  <c r="S7" i="1"/>
  <c r="S8" i="1" s="1"/>
  <c r="P32" i="1" l="1"/>
  <c r="R9" i="1"/>
  <c r="Q10" i="1" s="1"/>
  <c r="Q12" i="1"/>
  <c r="P11" i="1" s="1"/>
  <c r="R17" i="1"/>
  <c r="P30" i="1"/>
  <c r="O31" i="1" s="1"/>
  <c r="R15" i="1"/>
  <c r="O29" i="1" l="1"/>
  <c r="N30" i="1" s="1"/>
  <c r="Q16" i="1"/>
  <c r="Q14" i="1"/>
  <c r="P15" i="1" l="1"/>
  <c r="P13" i="1"/>
  <c r="O14" i="1" l="1"/>
  <c r="O12" i="1"/>
  <c r="N13" i="1" l="1"/>
</calcChain>
</file>

<file path=xl/sharedStrings.xml><?xml version="1.0" encoding="utf-8"?>
<sst xmlns="http://schemas.openxmlformats.org/spreadsheetml/2006/main" count="251" uniqueCount="172">
  <si>
    <t>Contract Name</t>
  </si>
  <si>
    <t xml:space="preserve">Underlying Stock </t>
  </si>
  <si>
    <t>SENSEX</t>
  </si>
  <si>
    <t>Current Date</t>
  </si>
  <si>
    <t>Expiry Date</t>
  </si>
  <si>
    <t>Stock Price</t>
  </si>
  <si>
    <t>Maturity (T)</t>
  </si>
  <si>
    <t>Date</t>
  </si>
  <si>
    <t>Day</t>
  </si>
  <si>
    <t>Count</t>
  </si>
  <si>
    <t>Total Days</t>
  </si>
  <si>
    <t>Tuesday</t>
  </si>
  <si>
    <t>Wednesday</t>
  </si>
  <si>
    <t>Thursday</t>
  </si>
  <si>
    <t>Friday</t>
  </si>
  <si>
    <t>Saturday</t>
  </si>
  <si>
    <t>Sunday</t>
  </si>
  <si>
    <t>Monday</t>
  </si>
  <si>
    <t>Risk Free Rate</t>
  </si>
  <si>
    <t>Volatility</t>
  </si>
  <si>
    <t>Price</t>
  </si>
  <si>
    <t>HISTORICAL DATA</t>
  </si>
  <si>
    <t>1 Day Std Dev</t>
  </si>
  <si>
    <t>Returns</t>
  </si>
  <si>
    <t>Annualized Std Dev</t>
  </si>
  <si>
    <t>Delta t (Time/Steps)</t>
  </si>
  <si>
    <t>Steps</t>
  </si>
  <si>
    <t>u (up movement)</t>
  </si>
  <si>
    <t>d (down movement)</t>
  </si>
  <si>
    <t>p (probability of up movement)</t>
  </si>
  <si>
    <t>1-p (probability of down movement)</t>
  </si>
  <si>
    <t>SENSEX 28 JAN 75900 CALL/75900 PUT</t>
  </si>
  <si>
    <t>CALL OPTION</t>
  </si>
  <si>
    <t>Call Option</t>
  </si>
  <si>
    <t>t=0</t>
  </si>
  <si>
    <t>t=1</t>
  </si>
  <si>
    <t>t=2</t>
  </si>
  <si>
    <t>t=3</t>
  </si>
  <si>
    <t>t=4</t>
  </si>
  <si>
    <t>t=5</t>
  </si>
  <si>
    <t>PUT OPTION</t>
  </si>
  <si>
    <t>Put Option</t>
  </si>
  <si>
    <t>CALL OPTION PRICE</t>
  </si>
  <si>
    <t>PUT OPTION PRICE</t>
  </si>
  <si>
    <t>Volatility (Daily)</t>
  </si>
  <si>
    <t>Volatility (Annualized)</t>
  </si>
  <si>
    <t>d1</t>
  </si>
  <si>
    <t>d2</t>
  </si>
  <si>
    <t>Stock Price (S)</t>
  </si>
  <si>
    <t>Strike Price (K)</t>
  </si>
  <si>
    <t>RESULT</t>
  </si>
  <si>
    <t>OPTION TYPE</t>
  </si>
  <si>
    <t>MODEL VALUE</t>
  </si>
  <si>
    <t>ACTUAL VALUE</t>
  </si>
  <si>
    <t>STATUS</t>
  </si>
  <si>
    <t>UNDERVALUED</t>
  </si>
  <si>
    <t>Initial Stock Price</t>
  </si>
  <si>
    <t>Drift Rate</t>
  </si>
  <si>
    <t>Time Increment</t>
  </si>
  <si>
    <t>No. of Steps (Days)</t>
  </si>
  <si>
    <t>No. of Simulations</t>
  </si>
  <si>
    <t>Time</t>
  </si>
  <si>
    <t>Sims 1</t>
  </si>
  <si>
    <t>Sims 2</t>
  </si>
  <si>
    <t>Sims 3</t>
  </si>
  <si>
    <t>Sims 4</t>
  </si>
  <si>
    <t>Sims 5</t>
  </si>
  <si>
    <t>Sims 6</t>
  </si>
  <si>
    <t>Sims 7</t>
  </si>
  <si>
    <t>Sims 8</t>
  </si>
  <si>
    <t>Sims 9</t>
  </si>
  <si>
    <t>Sims 10</t>
  </si>
  <si>
    <t>Sims 11</t>
  </si>
  <si>
    <t>Sims 12</t>
  </si>
  <si>
    <t>Sims 13</t>
  </si>
  <si>
    <t>Sims 14</t>
  </si>
  <si>
    <t>Sims 15</t>
  </si>
  <si>
    <t>Sims 16</t>
  </si>
  <si>
    <t>Sims 17</t>
  </si>
  <si>
    <t>Sims 18</t>
  </si>
  <si>
    <t>Sims 19</t>
  </si>
  <si>
    <t>Sims 20</t>
  </si>
  <si>
    <t>Sims 21</t>
  </si>
  <si>
    <t>Sims 22</t>
  </si>
  <si>
    <t>Sims 23</t>
  </si>
  <si>
    <t>Sims 24</t>
  </si>
  <si>
    <t>Sims 25</t>
  </si>
  <si>
    <t>Sims 26</t>
  </si>
  <si>
    <t>Sims 27</t>
  </si>
  <si>
    <t>Sims 28</t>
  </si>
  <si>
    <t>Sims 29</t>
  </si>
  <si>
    <t>Sims 30</t>
  </si>
  <si>
    <t>Sims 31</t>
  </si>
  <si>
    <t>Sims 32</t>
  </si>
  <si>
    <t>Sims 33</t>
  </si>
  <si>
    <t>Sims 34</t>
  </si>
  <si>
    <t>Sims 35</t>
  </si>
  <si>
    <t>Sims 36</t>
  </si>
  <si>
    <t>Sims 37</t>
  </si>
  <si>
    <t>Sims 38</t>
  </si>
  <si>
    <t>Sims 39</t>
  </si>
  <si>
    <t>Sims 40</t>
  </si>
  <si>
    <t>Sims 41</t>
  </si>
  <si>
    <t>Sims 42</t>
  </si>
  <si>
    <t>Sims 43</t>
  </si>
  <si>
    <t>Sims 44</t>
  </si>
  <si>
    <t>Sims 45</t>
  </si>
  <si>
    <t>Sims 46</t>
  </si>
  <si>
    <t>Sims 47</t>
  </si>
  <si>
    <t>Sims 48</t>
  </si>
  <si>
    <t>Sims 49</t>
  </si>
  <si>
    <t>Sims 50</t>
  </si>
  <si>
    <t>Sims 51</t>
  </si>
  <si>
    <t>Sims 52</t>
  </si>
  <si>
    <t>Sims 53</t>
  </si>
  <si>
    <t>Sims 54</t>
  </si>
  <si>
    <t>Sims 55</t>
  </si>
  <si>
    <t>Sims 56</t>
  </si>
  <si>
    <t>Sims 57</t>
  </si>
  <si>
    <t>Sims 58</t>
  </si>
  <si>
    <t>Sims 59</t>
  </si>
  <si>
    <t>Sims 60</t>
  </si>
  <si>
    <t>Sims 61</t>
  </si>
  <si>
    <t>Sims 62</t>
  </si>
  <si>
    <t>Sims 63</t>
  </si>
  <si>
    <t>Sims 64</t>
  </si>
  <si>
    <t>Sims 65</t>
  </si>
  <si>
    <t>Sims 66</t>
  </si>
  <si>
    <t>Sims 67</t>
  </si>
  <si>
    <t>Sims 68</t>
  </si>
  <si>
    <t>Sims 69</t>
  </si>
  <si>
    <t>Sims 70</t>
  </si>
  <si>
    <t>Sims 71</t>
  </si>
  <si>
    <t>Sims 72</t>
  </si>
  <si>
    <t>Sims 73</t>
  </si>
  <si>
    <t>Sims 74</t>
  </si>
  <si>
    <t>Sims 75</t>
  </si>
  <si>
    <t>Sims 76</t>
  </si>
  <si>
    <t>Sims 77</t>
  </si>
  <si>
    <t>Sims 78</t>
  </si>
  <si>
    <t>Sims 79</t>
  </si>
  <si>
    <t>Sims 80</t>
  </si>
  <si>
    <t>Sims 81</t>
  </si>
  <si>
    <t>Sims 82</t>
  </si>
  <si>
    <t>Sims 83</t>
  </si>
  <si>
    <t>Sims 84</t>
  </si>
  <si>
    <t>Sims 85</t>
  </si>
  <si>
    <t>Sims 86</t>
  </si>
  <si>
    <t>Sims 87</t>
  </si>
  <si>
    <t>Sims 88</t>
  </si>
  <si>
    <t>Sims 89</t>
  </si>
  <si>
    <t>Sims 90</t>
  </si>
  <si>
    <t>Sims 91</t>
  </si>
  <si>
    <t>Sims 92</t>
  </si>
  <si>
    <t>Sims 93</t>
  </si>
  <si>
    <t>Sims 94</t>
  </si>
  <si>
    <t>Sims 95</t>
  </si>
  <si>
    <t>Sims 96</t>
  </si>
  <si>
    <t>Sims 97</t>
  </si>
  <si>
    <t>Sims 98</t>
  </si>
  <si>
    <t>Sims 99</t>
  </si>
  <si>
    <t>Sims 100</t>
  </si>
  <si>
    <t>Option Payoff (Call)</t>
  </si>
  <si>
    <t>Option Payoff (Put)</t>
  </si>
  <si>
    <t>Average Payoff (Call)</t>
  </si>
  <si>
    <t>Discounted Price (Call)</t>
  </si>
  <si>
    <t>Average Payoff (Put)</t>
  </si>
  <si>
    <t>Discounted Price (Put)</t>
  </si>
  <si>
    <t xml:space="preserve"> </t>
  </si>
  <si>
    <t>OPTION VALUATION - BINOMIAL TREE</t>
  </si>
  <si>
    <t>OPTION VALUATION - BLACK SCHOLES</t>
  </si>
  <si>
    <t>OPTION VALUATION - MONTE CARLO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</si>
</sst>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2"/>
      <color rgb="FFC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1"/>
      <color theme="5" tint="-0.499984740745262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 Light"/>
      <family val="2"/>
      <scheme val="major"/>
    </font>
    <font>
      <b/>
      <sz val="14"/>
      <color theme="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4" fontId="3" fillId="0" borderId="0" xfId="0" applyNumberFormat="1" applyFont="1"/>
    <xf numFmtId="0" fontId="5" fillId="0" borderId="0" xfId="0" applyFont="1"/>
    <xf numFmtId="164" fontId="3" fillId="0" borderId="0" xfId="1" applyNumberFormat="1" applyFont="1"/>
    <xf numFmtId="0" fontId="5" fillId="0" borderId="1" xfId="0" applyFont="1" applyBorder="1"/>
    <xf numFmtId="0" fontId="5" fillId="0" borderId="2" xfId="0" applyFont="1" applyBorder="1"/>
    <xf numFmtId="0" fontId="6" fillId="0" borderId="0" xfId="0" applyFont="1" applyAlignment="1">
      <alignment horizontal="center" vertical="center"/>
    </xf>
    <xf numFmtId="165" fontId="7" fillId="2" borderId="1" xfId="0" applyNumberFormat="1" applyFont="1" applyFill="1" applyBorder="1"/>
    <xf numFmtId="0" fontId="7" fillId="2" borderId="1" xfId="0" applyFont="1" applyFill="1" applyBorder="1"/>
    <xf numFmtId="0" fontId="7" fillId="2" borderId="2" xfId="0" applyFont="1" applyFill="1" applyBorder="1"/>
    <xf numFmtId="165" fontId="7" fillId="2" borderId="2" xfId="0" applyNumberFormat="1" applyFont="1" applyFill="1" applyBorder="1"/>
    <xf numFmtId="1" fontId="7" fillId="2" borderId="2" xfId="0" applyNumberFormat="1" applyFont="1" applyFill="1" applyBorder="1"/>
    <xf numFmtId="0" fontId="5" fillId="0" borderId="0" xfId="0" applyFont="1" applyAlignment="1">
      <alignment horizontal="right"/>
    </xf>
    <xf numFmtId="15" fontId="5" fillId="0" borderId="0" xfId="0" applyNumberFormat="1" applyFont="1"/>
    <xf numFmtId="10" fontId="5" fillId="0" borderId="0" xfId="0" applyNumberFormat="1" applyFont="1"/>
    <xf numFmtId="0" fontId="7" fillId="0" borderId="0" xfId="0" applyFont="1"/>
    <xf numFmtId="164" fontId="5" fillId="0" borderId="0" xfId="1" applyNumberFormat="1" applyFont="1"/>
    <xf numFmtId="0" fontId="2" fillId="0" borderId="0" xfId="0" applyFont="1" applyAlignment="1">
      <alignment horizontal="center"/>
    </xf>
    <xf numFmtId="15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5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5" fillId="0" borderId="0" xfId="0" applyNumberFormat="1" applyFont="1"/>
    <xf numFmtId="2" fontId="5" fillId="0" borderId="0" xfId="1" applyNumberFormat="1" applyFont="1"/>
    <xf numFmtId="2" fontId="5" fillId="0" borderId="0" xfId="0" applyNumberFormat="1" applyFont="1"/>
    <xf numFmtId="165" fontId="0" fillId="0" borderId="0" xfId="0" applyNumberFormat="1"/>
    <xf numFmtId="0" fontId="12" fillId="0" borderId="0" xfId="0" applyFont="1"/>
    <xf numFmtId="0" fontId="6" fillId="3" borderId="6" xfId="0" applyFont="1" applyFill="1" applyBorder="1"/>
    <xf numFmtId="0" fontId="6" fillId="3" borderId="6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center" vertical="center"/>
    </xf>
    <xf numFmtId="165" fontId="6" fillId="3" borderId="3" xfId="0" applyNumberFormat="1" applyFont="1" applyFill="1" applyBorder="1" applyAlignment="1">
      <alignment horizontal="center" vertical="center"/>
    </xf>
    <xf numFmtId="0" fontId="9" fillId="0" borderId="0" xfId="0" applyFont="1"/>
    <xf numFmtId="10" fontId="0" fillId="0" borderId="0" xfId="1" applyNumberFormat="1" applyFont="1"/>
    <xf numFmtId="10" fontId="0" fillId="0" borderId="0" xfId="0" applyNumberFormat="1"/>
    <xf numFmtId="0" fontId="10" fillId="5" borderId="0" xfId="0" applyFont="1" applyFill="1" applyAlignment="1">
      <alignment horizontal="center" vertical="center"/>
    </xf>
    <xf numFmtId="0" fontId="8" fillId="5" borderId="0" xfId="0" applyFont="1" applyFill="1"/>
    <xf numFmtId="165" fontId="8" fillId="5" borderId="0" xfId="0" applyNumberFormat="1" applyFont="1" applyFill="1"/>
    <xf numFmtId="0" fontId="8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13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28E1-5CCA-4626-9C4B-610B37DD3BA2}">
  <dimension ref="A1:S252"/>
  <sheetViews>
    <sheetView showGridLines="0" tabSelected="1" zoomScale="80" zoomScaleNormal="80" workbookViewId="0">
      <selection activeCell="E11" sqref="E11"/>
    </sheetView>
  </sheetViews>
  <sheetFormatPr defaultRowHeight="14.5" x14ac:dyDescent="0.35"/>
  <cols>
    <col min="1" max="1" width="30.90625" style="2" bestFit="1" customWidth="1"/>
    <col min="2" max="2" width="37.453125" style="2" bestFit="1" customWidth="1"/>
    <col min="3" max="4" width="15" style="2" bestFit="1" customWidth="1"/>
    <col min="5" max="5" width="8.7265625" style="2"/>
    <col min="6" max="6" width="10.54296875" style="2" bestFit="1" customWidth="1"/>
    <col min="7" max="7" width="9.1796875" style="2" bestFit="1" customWidth="1"/>
    <col min="8" max="8" width="12.26953125" style="2" bestFit="1" customWidth="1"/>
    <col min="9" max="9" width="18.81640625" style="2" bestFit="1" customWidth="1"/>
    <col min="10" max="12" width="8.7265625" style="2"/>
    <col min="13" max="13" width="11.6328125" style="2" customWidth="1"/>
    <col min="14" max="16384" width="8.7265625" style="2"/>
  </cols>
  <sheetData>
    <row r="1" spans="1:19" ht="18.5" x14ac:dyDescent="0.45">
      <c r="A1" s="44" t="s">
        <v>169</v>
      </c>
      <c r="B1" s="44"/>
      <c r="C1" s="44"/>
      <c r="D1" s="44"/>
      <c r="E1" s="44"/>
    </row>
    <row r="3" spans="1:19" x14ac:dyDescent="0.35">
      <c r="A3" s="30" t="s">
        <v>0</v>
      </c>
      <c r="B3" s="15" t="s">
        <v>31</v>
      </c>
      <c r="F3" s="20" t="s">
        <v>21</v>
      </c>
      <c r="G3" s="20"/>
      <c r="H3" s="20"/>
      <c r="M3" s="5" t="s">
        <v>32</v>
      </c>
    </row>
    <row r="4" spans="1:19" x14ac:dyDescent="0.35">
      <c r="A4" s="30" t="s">
        <v>1</v>
      </c>
      <c r="B4" s="15" t="s">
        <v>2</v>
      </c>
      <c r="F4" s="5" t="s">
        <v>7</v>
      </c>
      <c r="G4" s="5" t="s">
        <v>20</v>
      </c>
      <c r="H4" s="5" t="s">
        <v>23</v>
      </c>
    </row>
    <row r="5" spans="1:19" x14ac:dyDescent="0.35">
      <c r="A5" s="30" t="s">
        <v>3</v>
      </c>
      <c r="B5" s="16">
        <v>45679</v>
      </c>
      <c r="F5" s="3">
        <v>45314</v>
      </c>
      <c r="G5" s="4">
        <v>70370.55</v>
      </c>
      <c r="I5" s="5" t="s">
        <v>22</v>
      </c>
      <c r="J5" s="2">
        <f>_xlfn.STDEV.S(H6:H252)</f>
        <v>8.7844840570475043E-3</v>
      </c>
      <c r="N5" s="9" t="s">
        <v>34</v>
      </c>
      <c r="O5" s="9" t="s">
        <v>35</v>
      </c>
      <c r="P5" s="9" t="s">
        <v>36</v>
      </c>
      <c r="Q5" s="9" t="s">
        <v>37</v>
      </c>
      <c r="R5" s="9" t="s">
        <v>38</v>
      </c>
      <c r="S5" s="9" t="s">
        <v>39</v>
      </c>
    </row>
    <row r="6" spans="1:19" x14ac:dyDescent="0.35">
      <c r="A6" s="30" t="s">
        <v>4</v>
      </c>
      <c r="B6" s="16">
        <v>45685</v>
      </c>
      <c r="F6" s="3">
        <v>45315</v>
      </c>
      <c r="G6" s="4">
        <v>71060.31</v>
      </c>
      <c r="H6" s="6">
        <f>G6/G5-1</f>
        <v>9.8018276111242475E-3</v>
      </c>
      <c r="I6" s="5" t="s">
        <v>24</v>
      </c>
      <c r="J6" s="2">
        <f>J5*SQRT(252)</f>
        <v>0.13944936126575658</v>
      </c>
    </row>
    <row r="7" spans="1:19" x14ac:dyDescent="0.35">
      <c r="A7" s="30" t="s">
        <v>48</v>
      </c>
      <c r="B7" s="5">
        <v>76405</v>
      </c>
      <c r="F7" s="3">
        <v>45316</v>
      </c>
      <c r="G7" s="4">
        <v>70700.67</v>
      </c>
      <c r="H7" s="6">
        <f t="shared" ref="H7:H70" si="0">G7/G6-1</f>
        <v>-5.0610530688650623E-3</v>
      </c>
      <c r="S7" s="7">
        <f>R8*B14</f>
        <v>79835.68295548376</v>
      </c>
    </row>
    <row r="8" spans="1:19" x14ac:dyDescent="0.35">
      <c r="A8" s="30" t="s">
        <v>49</v>
      </c>
      <c r="B8" s="5">
        <v>75900</v>
      </c>
      <c r="F8" s="3">
        <v>45320</v>
      </c>
      <c r="G8" s="4">
        <v>71941.570000000007</v>
      </c>
      <c r="H8" s="6">
        <f t="shared" si="0"/>
        <v>1.7551460261975071E-2</v>
      </c>
      <c r="R8" s="8">
        <f>Q9*B14</f>
        <v>79137.439017866156</v>
      </c>
      <c r="S8" s="10">
        <f>MAX(S7-$B$8,0)</f>
        <v>3935.6829554837605</v>
      </c>
    </row>
    <row r="9" spans="1:19" x14ac:dyDescent="0.35">
      <c r="A9" s="30" t="s">
        <v>6</v>
      </c>
      <c r="B9" s="5">
        <f>D25/252</f>
        <v>1.984126984126984E-2</v>
      </c>
      <c r="F9" s="3">
        <v>45321</v>
      </c>
      <c r="G9" s="4">
        <v>71139.899999999994</v>
      </c>
      <c r="H9" s="6">
        <f t="shared" si="0"/>
        <v>-1.1143348692557176E-2</v>
      </c>
      <c r="Q9" s="8">
        <f>P10*B14</f>
        <v>78445.301930949528</v>
      </c>
      <c r="R9" s="14">
        <f>(S8*$B$16+S10*$B$17)*EXP(-$B$10*$B$13)</f>
        <v>3258.0075399028369</v>
      </c>
      <c r="S9" s="7">
        <f>R8*B15</f>
        <v>78445.301930949528</v>
      </c>
    </row>
    <row r="10" spans="1:19" x14ac:dyDescent="0.35">
      <c r="A10" s="30" t="s">
        <v>18</v>
      </c>
      <c r="B10" s="17">
        <v>6.83E-2</v>
      </c>
      <c r="F10" s="3">
        <v>45322</v>
      </c>
      <c r="G10" s="4">
        <v>71752.11</v>
      </c>
      <c r="H10" s="6">
        <f t="shared" si="0"/>
        <v>8.6057191533865929E-3</v>
      </c>
      <c r="P10" s="8">
        <f>O11*B14</f>
        <v>77759.218284136979</v>
      </c>
      <c r="Q10" s="13">
        <f>(R9*$B$16+R11*$B$17)*EXP(-$B$10*$B$13)</f>
        <v>2586.4334010558441</v>
      </c>
      <c r="R10" s="8">
        <f>Q9*B15</f>
        <v>77759.218284136979</v>
      </c>
      <c r="S10" s="11">
        <f>MAX(S9-$B$8,0)</f>
        <v>2545.3019309495285</v>
      </c>
    </row>
    <row r="11" spans="1:19" x14ac:dyDescent="0.35">
      <c r="A11" s="30" t="s">
        <v>19</v>
      </c>
      <c r="B11" s="5">
        <f>J6</f>
        <v>0.13944936126575658</v>
      </c>
      <c r="F11" s="3">
        <v>45323</v>
      </c>
      <c r="G11" s="4">
        <v>71645.3</v>
      </c>
      <c r="H11" s="6">
        <f t="shared" si="0"/>
        <v>-1.488597338809905E-3</v>
      </c>
      <c r="O11" s="8">
        <f>N12*B14</f>
        <v>77079.135133961419</v>
      </c>
      <c r="P11" s="13">
        <f>(Q10*$B$16+Q12*$B$17)*EXP(-$B$10*$B$13)</f>
        <v>1939.7191680133797</v>
      </c>
      <c r="Q11" s="8">
        <f>P10*B15</f>
        <v>77079.135133961419</v>
      </c>
      <c r="R11" s="13">
        <f>(S10*$B$16+S12*$B$17)*EXP(-$B$10*$B$13)</f>
        <v>1879.7868061736651</v>
      </c>
      <c r="S11" s="7">
        <f>R12*B14</f>
        <v>77079.135133961419</v>
      </c>
    </row>
    <row r="12" spans="1:19" x14ac:dyDescent="0.35">
      <c r="A12" s="30" t="s">
        <v>26</v>
      </c>
      <c r="B12" s="5">
        <v>5</v>
      </c>
      <c r="F12" s="3">
        <v>45324</v>
      </c>
      <c r="G12" s="4">
        <v>72085.63</v>
      </c>
      <c r="H12" s="6">
        <f t="shared" si="0"/>
        <v>6.1459718920851003E-3</v>
      </c>
      <c r="M12" s="5" t="s">
        <v>5</v>
      </c>
      <c r="N12" s="8">
        <f>B7</f>
        <v>76405</v>
      </c>
      <c r="O12" s="13">
        <f>(P11*$B$16+P13*$B$17)*EXP(-$B$10*$B$13)</f>
        <v>1383.1102867264412</v>
      </c>
      <c r="P12" s="8">
        <f>O11*B15</f>
        <v>76405</v>
      </c>
      <c r="Q12" s="13">
        <f>(R11*$B$16+R13*$B$17)*EXP(-$B$10*$B$13)</f>
        <v>1258.9239469366507</v>
      </c>
      <c r="R12" s="8">
        <f>Q13*B14</f>
        <v>76405</v>
      </c>
      <c r="S12" s="10">
        <f>MAX(S11-$B$8,0)</f>
        <v>1179.1351339614193</v>
      </c>
    </row>
    <row r="13" spans="1:19" x14ac:dyDescent="0.35">
      <c r="A13" s="30" t="s">
        <v>25</v>
      </c>
      <c r="B13" s="5">
        <f>B9/B12</f>
        <v>3.968253968253968E-3</v>
      </c>
      <c r="F13" s="3">
        <v>45327</v>
      </c>
      <c r="G13" s="4">
        <v>71731.42</v>
      </c>
      <c r="H13" s="6">
        <f t="shared" si="0"/>
        <v>-4.9137393957714437E-3</v>
      </c>
      <c r="M13" s="5" t="s">
        <v>33</v>
      </c>
      <c r="N13" s="13">
        <f>(O12*$B$16+O14*$B$17)*EXP(-$B$10*$B$13)</f>
        <v>946.38873582138535</v>
      </c>
      <c r="O13" s="8">
        <f>N12*B15</f>
        <v>75736.760860824346</v>
      </c>
      <c r="P13" s="14">
        <f>(Q12*$B$16+Q14*$B$17)*EXP(-$B$10*$B$13)</f>
        <v>797.00938864671514</v>
      </c>
      <c r="Q13" s="8">
        <f>P14*B14</f>
        <v>75736.760860824346</v>
      </c>
      <c r="R13" s="14">
        <f>(S12*$B$16+S14*$B$17)*EXP(-$B$10*$B$13)</f>
        <v>605.00649389359046</v>
      </c>
      <c r="S13" s="7">
        <f>R12*B15</f>
        <v>75736.760860824346</v>
      </c>
    </row>
    <row r="14" spans="1:19" x14ac:dyDescent="0.35">
      <c r="A14" s="30" t="s">
        <v>27</v>
      </c>
      <c r="B14" s="5">
        <f>EXP(B11*SQRT(B13))</f>
        <v>1.0088231808646217</v>
      </c>
      <c r="F14" s="3">
        <v>45328</v>
      </c>
      <c r="G14" s="4">
        <v>72186.09</v>
      </c>
      <c r="H14" s="6">
        <f t="shared" si="0"/>
        <v>6.3385054973119637E-3</v>
      </c>
      <c r="O14" s="13">
        <f>(P13*$B$16+P15*$B$17)*EXP(-$B$10*$B$13)</f>
        <v>486.45011624415503</v>
      </c>
      <c r="P14" s="8">
        <f>O13*B15</f>
        <v>75074.366149986177</v>
      </c>
      <c r="Q14" s="13">
        <f>(R13*$B$16+R15*$B$17)*EXP(-$B$10*B13)</f>
        <v>310.42485895886426</v>
      </c>
      <c r="R14" s="8">
        <f>Q15*B14</f>
        <v>75074.366149986177</v>
      </c>
      <c r="S14" s="11">
        <f>MAX(S13-$B$8,0)</f>
        <v>0</v>
      </c>
    </row>
    <row r="15" spans="1:19" x14ac:dyDescent="0.35">
      <c r="A15" s="30" t="s">
        <v>28</v>
      </c>
      <c r="B15" s="5">
        <f>1/B14</f>
        <v>0.99125398679175891</v>
      </c>
      <c r="F15" s="3">
        <v>45329</v>
      </c>
      <c r="G15" s="4">
        <v>72152</v>
      </c>
      <c r="H15" s="6">
        <f t="shared" si="0"/>
        <v>-4.7225164848241352E-4</v>
      </c>
      <c r="P15" s="13">
        <f>(Q14*$B$16+Q16*$B$17)*EXP(-$B$10*$B$13)</f>
        <v>159.27695658185672</v>
      </c>
      <c r="Q15" s="8">
        <f>P14*B15</f>
        <v>74417.764752038071</v>
      </c>
      <c r="R15" s="12">
        <f>(S14*$B$16+S16*$B$17)*EXP(-$B$10*$B$13)</f>
        <v>0</v>
      </c>
      <c r="S15" s="7">
        <f>R16*B14</f>
        <v>74417.764752038056</v>
      </c>
    </row>
    <row r="16" spans="1:19" x14ac:dyDescent="0.35">
      <c r="A16" s="30" t="s">
        <v>29</v>
      </c>
      <c r="B16" s="5">
        <f>(EXP(B10*B13)-B15)/(B14-B15)</f>
        <v>0.51323251648877233</v>
      </c>
      <c r="F16" s="3">
        <v>45330</v>
      </c>
      <c r="G16" s="4">
        <v>71428.429999999993</v>
      </c>
      <c r="H16" s="6">
        <f t="shared" si="0"/>
        <v>-1.0028412240825069E-2</v>
      </c>
      <c r="Q16" s="12">
        <f>(R15*$B$16+R17*$B$17)*EXP(-$B$10*$B$13)</f>
        <v>0</v>
      </c>
      <c r="R16" s="8">
        <f>Q15*B15</f>
        <v>73766.905998588962</v>
      </c>
      <c r="S16" s="11">
        <f>MAX(S15-$B$8,0)</f>
        <v>0</v>
      </c>
    </row>
    <row r="17" spans="1:19" x14ac:dyDescent="0.35">
      <c r="A17" s="30" t="s">
        <v>30</v>
      </c>
      <c r="B17" s="5">
        <f>1-B16</f>
        <v>0.48676748351122767</v>
      </c>
      <c r="F17" s="3">
        <v>45331</v>
      </c>
      <c r="G17" s="4">
        <v>71595.490000000005</v>
      </c>
      <c r="H17" s="6">
        <f t="shared" si="0"/>
        <v>2.3388446309124955E-3</v>
      </c>
      <c r="R17" s="12">
        <f>(S16*$B$16+S18*$B$17)*EXP(-$B$10*B13)</f>
        <v>0</v>
      </c>
      <c r="S17" s="7">
        <f>R16*B15</f>
        <v>73121.739664394219</v>
      </c>
    </row>
    <row r="18" spans="1:19" x14ac:dyDescent="0.35">
      <c r="F18" s="3">
        <v>45334</v>
      </c>
      <c r="G18" s="4">
        <v>71072.490000000005</v>
      </c>
      <c r="H18" s="6">
        <f t="shared" si="0"/>
        <v>-7.3049294026760192E-3</v>
      </c>
      <c r="S18" s="11">
        <f>MAX(S17-$B$8,0)</f>
        <v>0</v>
      </c>
    </row>
    <row r="19" spans="1:19" x14ac:dyDescent="0.35">
      <c r="A19" s="31" t="s">
        <v>50</v>
      </c>
      <c r="B19" s="32"/>
      <c r="C19" s="32"/>
      <c r="D19" s="32"/>
      <c r="F19" s="3">
        <v>45335</v>
      </c>
      <c r="G19" s="4">
        <v>71555.19</v>
      </c>
      <c r="H19" s="6">
        <f t="shared" si="0"/>
        <v>6.7916573627855303E-3</v>
      </c>
    </row>
    <row r="20" spans="1:19" x14ac:dyDescent="0.35">
      <c r="A20" s="33" t="s">
        <v>51</v>
      </c>
      <c r="B20" s="33" t="s">
        <v>52</v>
      </c>
      <c r="C20" s="33" t="s">
        <v>53</v>
      </c>
      <c r="D20" s="33" t="s">
        <v>54</v>
      </c>
      <c r="F20" s="3">
        <v>45336</v>
      </c>
      <c r="G20" s="4">
        <v>71822.83</v>
      </c>
      <c r="H20" s="6">
        <f t="shared" si="0"/>
        <v>3.7403296672120501E-3</v>
      </c>
      <c r="M20" s="5" t="s">
        <v>40</v>
      </c>
    </row>
    <row r="21" spans="1:19" x14ac:dyDescent="0.35">
      <c r="A21" s="33" t="s">
        <v>42</v>
      </c>
      <c r="B21" s="34">
        <f>N13</f>
        <v>946.38873582138535</v>
      </c>
      <c r="C21" s="33">
        <v>890</v>
      </c>
      <c r="D21" s="33" t="s">
        <v>55</v>
      </c>
      <c r="F21" s="3">
        <v>45337</v>
      </c>
      <c r="G21" s="4">
        <v>72050.38</v>
      </c>
      <c r="H21" s="6">
        <f t="shared" si="0"/>
        <v>3.168212669982573E-3</v>
      </c>
    </row>
    <row r="22" spans="1:19" x14ac:dyDescent="0.35">
      <c r="A22" s="33" t="s">
        <v>43</v>
      </c>
      <c r="B22" s="34">
        <f>N30</f>
        <v>338.60185020531247</v>
      </c>
      <c r="C22" s="33">
        <v>324.64999999999998</v>
      </c>
      <c r="D22" s="33" t="s">
        <v>55</v>
      </c>
      <c r="F22" s="3">
        <v>45338</v>
      </c>
      <c r="G22" s="4">
        <v>72426.64</v>
      </c>
      <c r="H22" s="6">
        <f t="shared" si="0"/>
        <v>5.2221792584576932E-3</v>
      </c>
      <c r="N22" s="18" t="s">
        <v>34</v>
      </c>
      <c r="O22" s="18" t="s">
        <v>35</v>
      </c>
      <c r="P22" s="18" t="s">
        <v>36</v>
      </c>
      <c r="Q22" s="18" t="s">
        <v>37</v>
      </c>
      <c r="R22" s="18" t="s">
        <v>38</v>
      </c>
      <c r="S22" s="18" t="s">
        <v>39</v>
      </c>
    </row>
    <row r="23" spans="1:19" x14ac:dyDescent="0.35">
      <c r="F23" s="3">
        <v>45341</v>
      </c>
      <c r="G23" s="4">
        <v>72708.160000000003</v>
      </c>
      <c r="H23" s="6">
        <f t="shared" si="0"/>
        <v>3.8869675577937191E-3</v>
      </c>
    </row>
    <row r="24" spans="1:19" ht="15.5" x14ac:dyDescent="0.35">
      <c r="A24" s="25" t="s">
        <v>7</v>
      </c>
      <c r="B24" s="25" t="s">
        <v>8</v>
      </c>
      <c r="C24" s="25" t="s">
        <v>9</v>
      </c>
      <c r="D24" s="25" t="s">
        <v>10</v>
      </c>
      <c r="F24" s="3">
        <v>45342</v>
      </c>
      <c r="G24" s="4">
        <v>73057.399999999994</v>
      </c>
      <c r="H24" s="6">
        <f t="shared" si="0"/>
        <v>4.8033123104751496E-3</v>
      </c>
      <c r="S24" s="7">
        <v>79835.68295548376</v>
      </c>
    </row>
    <row r="25" spans="1:19" x14ac:dyDescent="0.35">
      <c r="A25" s="21">
        <v>45679</v>
      </c>
      <c r="B25" s="22" t="s">
        <v>12</v>
      </c>
      <c r="C25" s="22">
        <v>1</v>
      </c>
      <c r="D25" s="22">
        <f>SUM(C25:C31)</f>
        <v>5</v>
      </c>
      <c r="F25" s="3">
        <v>45343</v>
      </c>
      <c r="G25" s="4">
        <v>72623.09</v>
      </c>
      <c r="H25" s="6">
        <f t="shared" si="0"/>
        <v>-5.9447776679706354E-3</v>
      </c>
      <c r="R25" s="8">
        <v>79137.439017866156</v>
      </c>
      <c r="S25" s="11">
        <f>MAX($B$8-S24,0)</f>
        <v>0</v>
      </c>
    </row>
    <row r="26" spans="1:19" x14ac:dyDescent="0.35">
      <c r="A26" s="21">
        <v>45680</v>
      </c>
      <c r="B26" s="22" t="s">
        <v>13</v>
      </c>
      <c r="C26" s="22">
        <v>1</v>
      </c>
      <c r="D26" s="22"/>
      <c r="F26" s="3">
        <v>45344</v>
      </c>
      <c r="G26" s="4">
        <v>73158.240000000005</v>
      </c>
      <c r="H26" s="6">
        <f t="shared" si="0"/>
        <v>7.3688684962318618E-3</v>
      </c>
      <c r="Q26" s="8">
        <v>78445.301930949528</v>
      </c>
      <c r="R26" s="12">
        <f>(S25*$B$16+S27*$B$17)*EXP(-$B$10*$B$13)</f>
        <v>0</v>
      </c>
      <c r="S26" s="7">
        <v>78445.301930949528</v>
      </c>
    </row>
    <row r="27" spans="1:19" x14ac:dyDescent="0.35">
      <c r="A27" s="21">
        <v>45681</v>
      </c>
      <c r="B27" s="22" t="s">
        <v>14</v>
      </c>
      <c r="C27" s="22">
        <v>1</v>
      </c>
      <c r="D27" s="22"/>
      <c r="F27" s="3">
        <v>45345</v>
      </c>
      <c r="G27" s="4">
        <v>73142.8</v>
      </c>
      <c r="H27" s="6">
        <f t="shared" si="0"/>
        <v>-2.1104936368077087E-4</v>
      </c>
      <c r="P27" s="8">
        <v>77759.218284136979</v>
      </c>
      <c r="Q27" s="12">
        <f>(R26*$B$16+R28*$B$17)*EXP(-$B$10*$B$13)</f>
        <v>0</v>
      </c>
      <c r="R27" s="8">
        <v>77759.218284136979</v>
      </c>
      <c r="S27" s="11">
        <f>MAX($B$8-S26,0)</f>
        <v>0</v>
      </c>
    </row>
    <row r="28" spans="1:19" x14ac:dyDescent="0.35">
      <c r="A28" s="21">
        <v>45682</v>
      </c>
      <c r="B28" s="22" t="s">
        <v>15</v>
      </c>
      <c r="C28" s="22">
        <v>0</v>
      </c>
      <c r="D28" s="22"/>
      <c r="F28" s="3">
        <v>45348</v>
      </c>
      <c r="G28" s="4">
        <v>72790.13</v>
      </c>
      <c r="H28" s="6">
        <f t="shared" si="0"/>
        <v>-4.821663923174957E-3</v>
      </c>
      <c r="O28" s="8">
        <v>77079.135133961419</v>
      </c>
      <c r="P28" s="13">
        <f>(Q27*$B$16+Q29*$B$17)*EXP(-$B$10*$B$13)</f>
        <v>18.81203815697064</v>
      </c>
      <c r="Q28" s="8">
        <v>77079.135133961419</v>
      </c>
      <c r="R28" s="14">
        <f>(S27*$B$16+S29*$B$17)*EXP(-$B$10*$B$13)</f>
        <v>0</v>
      </c>
      <c r="S28" s="7">
        <v>77079.135133961419</v>
      </c>
    </row>
    <row r="29" spans="1:19" x14ac:dyDescent="0.35">
      <c r="A29" s="21">
        <v>45683</v>
      </c>
      <c r="B29" s="22" t="s">
        <v>16</v>
      </c>
      <c r="C29" s="22">
        <v>0</v>
      </c>
      <c r="D29" s="22"/>
      <c r="F29" s="3">
        <v>45349</v>
      </c>
      <c r="G29" s="4">
        <v>73095.22</v>
      </c>
      <c r="H29" s="6">
        <f t="shared" si="0"/>
        <v>4.191364955660859E-3</v>
      </c>
      <c r="M29" s="5" t="s">
        <v>5</v>
      </c>
      <c r="N29" s="8">
        <v>76405</v>
      </c>
      <c r="O29" s="13">
        <f>(P28*$B$16+P30*$B$17)*EXP(-$B$10*$B$13)</f>
        <v>121.73450237890778</v>
      </c>
      <c r="P29" s="8">
        <v>76405</v>
      </c>
      <c r="Q29" s="13">
        <f>(R28*$B$16+R30*$B$17)*EXP(-$B$10*$B$13)</f>
        <v>38.657342868910916</v>
      </c>
      <c r="R29" s="8">
        <v>76405</v>
      </c>
      <c r="S29" s="11">
        <f>MAX($B$8-S28,0)</f>
        <v>0</v>
      </c>
    </row>
    <row r="30" spans="1:19" x14ac:dyDescent="0.35">
      <c r="A30" s="21">
        <v>45684</v>
      </c>
      <c r="B30" s="22" t="s">
        <v>17</v>
      </c>
      <c r="C30" s="22">
        <v>1</v>
      </c>
      <c r="D30" s="22"/>
      <c r="F30" s="3">
        <v>45350</v>
      </c>
      <c r="G30" s="4">
        <v>72304.88</v>
      </c>
      <c r="H30" s="6">
        <f t="shared" si="0"/>
        <v>-1.0812471732077666E-2</v>
      </c>
      <c r="M30" s="5" t="s">
        <v>41</v>
      </c>
      <c r="N30" s="13">
        <f>(O29*$B$16+O31*$B$17)*EXP(-$B$10*$B$13)</f>
        <v>338.60185020531247</v>
      </c>
      <c r="O30" s="8">
        <v>75736.760860824346</v>
      </c>
      <c r="P30" s="13">
        <f>(Q29*$B$16+Q31*$B$17)*EXP(-$B$10*$B$13)</f>
        <v>230.32054292729305</v>
      </c>
      <c r="Q30" s="8">
        <v>75736.760860824346</v>
      </c>
      <c r="R30" s="13">
        <f>(S29*$B$16+S31*$B$17)*EXP(-$B$10*$B$13)</f>
        <v>79.4379718569093</v>
      </c>
      <c r="S30" s="7">
        <v>75736.760860824346</v>
      </c>
    </row>
    <row r="31" spans="1:19" x14ac:dyDescent="0.35">
      <c r="A31" s="23">
        <v>45685</v>
      </c>
      <c r="B31" s="24" t="s">
        <v>11</v>
      </c>
      <c r="C31" s="24">
        <v>1</v>
      </c>
      <c r="D31" s="24"/>
      <c r="F31" s="3">
        <v>45351</v>
      </c>
      <c r="G31" s="4">
        <v>72500.3</v>
      </c>
      <c r="H31" s="6">
        <f t="shared" si="0"/>
        <v>2.7027221399162915E-3</v>
      </c>
      <c r="O31" s="13">
        <f>(P30*$B$16+P32*$B$17)*EXP(-$B$10*$B$13)</f>
        <v>567.44860503370683</v>
      </c>
      <c r="P31" s="8">
        <v>75074.366149986177</v>
      </c>
      <c r="Q31" s="13">
        <f>(R30*$B$16+R32*$B$17)*EXP(-$B$10*$B$13)</f>
        <v>432.53252802820845</v>
      </c>
      <c r="R31" s="8">
        <v>75074.366149986177</v>
      </c>
      <c r="S31" s="10">
        <f>MAX($B$8-S30,0)</f>
        <v>163.23913917565369</v>
      </c>
    </row>
    <row r="32" spans="1:19" x14ac:dyDescent="0.35">
      <c r="F32" s="3">
        <v>45352</v>
      </c>
      <c r="G32" s="4">
        <v>73745.350000000006</v>
      </c>
      <c r="H32" s="6">
        <f t="shared" si="0"/>
        <v>1.7173032387452158E-2</v>
      </c>
      <c r="P32" s="13">
        <f>(Q31*$B$16+Q33*$B$17)*EXP(-$B$10*$B$13)</f>
        <v>923.22196087626207</v>
      </c>
      <c r="Q32" s="8">
        <v>74417.764752038071</v>
      </c>
      <c r="R32" s="13">
        <f>(S31*$B$16+S33*$B$17)*EXP(-$B$10*$B$13)</f>
        <v>805.06532797714704</v>
      </c>
      <c r="S32" s="7">
        <v>74417.764752038056</v>
      </c>
    </row>
    <row r="33" spans="6:19" x14ac:dyDescent="0.35">
      <c r="F33" s="3">
        <v>45353</v>
      </c>
      <c r="G33" s="4">
        <v>73806.149999999994</v>
      </c>
      <c r="H33" s="6">
        <f t="shared" si="0"/>
        <v>8.2445876248460337E-4</v>
      </c>
      <c r="Q33" s="12">
        <f>(R32*$B$16+R34*$B$17)*EXP(-$B$10*$B$13)</f>
        <v>1441.1037778556215</v>
      </c>
      <c r="R33" s="8">
        <v>73766.905998588962</v>
      </c>
      <c r="S33" s="10">
        <f>MAX($B$8-S32,0)</f>
        <v>1482.235247961944</v>
      </c>
    </row>
    <row r="34" spans="6:19" x14ac:dyDescent="0.35">
      <c r="F34" s="3">
        <v>45355</v>
      </c>
      <c r="G34" s="4">
        <v>73872.289999999994</v>
      </c>
      <c r="H34" s="6">
        <f t="shared" si="0"/>
        <v>8.9613128445265033E-4</v>
      </c>
      <c r="R34" s="13">
        <f>(S33*$B$16+S35*$B$17)*EXP(-$B$10*$B$13)</f>
        <v>2112.5254793743638</v>
      </c>
      <c r="S34" s="7">
        <v>73121.739664394219</v>
      </c>
    </row>
    <row r="35" spans="6:19" x14ac:dyDescent="0.35">
      <c r="F35" s="3">
        <v>45356</v>
      </c>
      <c r="G35" s="4">
        <v>73677.13</v>
      </c>
      <c r="H35" s="6">
        <f t="shared" si="0"/>
        <v>-2.6418566420506329E-3</v>
      </c>
      <c r="S35" s="10">
        <f>MAX($B$8-S34,0)</f>
        <v>2778.2603356057807</v>
      </c>
    </row>
    <row r="36" spans="6:19" x14ac:dyDescent="0.35">
      <c r="F36" s="3">
        <v>45357</v>
      </c>
      <c r="G36" s="4">
        <v>74085.990000000005</v>
      </c>
      <c r="H36" s="6">
        <f t="shared" si="0"/>
        <v>5.5493475383745494E-3</v>
      </c>
    </row>
    <row r="37" spans="6:19" x14ac:dyDescent="0.35">
      <c r="F37" s="3">
        <v>45358</v>
      </c>
      <c r="G37" s="4">
        <v>74119.39</v>
      </c>
      <c r="H37" s="6">
        <f t="shared" si="0"/>
        <v>4.5082747763780517E-4</v>
      </c>
    </row>
    <row r="38" spans="6:19" x14ac:dyDescent="0.35">
      <c r="F38" s="3">
        <v>45362</v>
      </c>
      <c r="G38" s="4">
        <v>73502.64</v>
      </c>
      <c r="H38" s="6">
        <f t="shared" si="0"/>
        <v>-8.3210344823398952E-3</v>
      </c>
    </row>
    <row r="39" spans="6:19" x14ac:dyDescent="0.35">
      <c r="F39" s="3">
        <v>45363</v>
      </c>
      <c r="G39" s="4">
        <v>73667.960000000006</v>
      </c>
      <c r="H39" s="6">
        <f t="shared" si="0"/>
        <v>2.2491709141332361E-3</v>
      </c>
    </row>
    <row r="40" spans="6:19" x14ac:dyDescent="0.35">
      <c r="F40" s="3">
        <v>45364</v>
      </c>
      <c r="G40" s="4">
        <v>72761.89</v>
      </c>
      <c r="H40" s="6">
        <f t="shared" si="0"/>
        <v>-1.2299376825420483E-2</v>
      </c>
    </row>
    <row r="41" spans="6:19" x14ac:dyDescent="0.35">
      <c r="F41" s="3">
        <v>45365</v>
      </c>
      <c r="G41" s="4">
        <v>73097.279999999999</v>
      </c>
      <c r="H41" s="6">
        <f t="shared" si="0"/>
        <v>4.6094184744238653E-3</v>
      </c>
    </row>
    <row r="42" spans="6:19" x14ac:dyDescent="0.35">
      <c r="F42" s="3">
        <v>45366</v>
      </c>
      <c r="G42" s="4">
        <v>72643.429999999993</v>
      </c>
      <c r="H42" s="6">
        <f t="shared" si="0"/>
        <v>-6.208849358006252E-3</v>
      </c>
    </row>
    <row r="43" spans="6:19" x14ac:dyDescent="0.35">
      <c r="F43" s="3">
        <v>45369</v>
      </c>
      <c r="G43" s="4">
        <v>72748.42</v>
      </c>
      <c r="H43" s="6">
        <f t="shared" si="0"/>
        <v>1.4452786714505006E-3</v>
      </c>
    </row>
    <row r="44" spans="6:19" x14ac:dyDescent="0.35">
      <c r="F44" s="3">
        <v>45370</v>
      </c>
      <c r="G44" s="4">
        <v>72012.05</v>
      </c>
      <c r="H44" s="6">
        <f t="shared" si="0"/>
        <v>-1.0122144233510433E-2</v>
      </c>
    </row>
    <row r="45" spans="6:19" x14ac:dyDescent="0.35">
      <c r="F45" s="3">
        <v>45371</v>
      </c>
      <c r="G45" s="4">
        <v>72101.69</v>
      </c>
      <c r="H45" s="6">
        <f t="shared" si="0"/>
        <v>1.2447916702829076E-3</v>
      </c>
    </row>
    <row r="46" spans="6:19" x14ac:dyDescent="0.35">
      <c r="F46" s="3">
        <v>45372</v>
      </c>
      <c r="G46" s="4">
        <v>72641.19</v>
      </c>
      <c r="H46" s="6">
        <f t="shared" si="0"/>
        <v>7.4824875810817204E-3</v>
      </c>
    </row>
    <row r="47" spans="6:19" x14ac:dyDescent="0.35">
      <c r="F47" s="3">
        <v>45373</v>
      </c>
      <c r="G47" s="4">
        <v>72831.94</v>
      </c>
      <c r="H47" s="6">
        <f t="shared" si="0"/>
        <v>2.6259206381393785E-3</v>
      </c>
    </row>
    <row r="48" spans="6:19" x14ac:dyDescent="0.35">
      <c r="F48" s="3">
        <v>45377</v>
      </c>
      <c r="G48" s="4">
        <v>72470.3</v>
      </c>
      <c r="H48" s="6">
        <f t="shared" si="0"/>
        <v>-4.9654039148209206E-3</v>
      </c>
    </row>
    <row r="49" spans="6:8" x14ac:dyDescent="0.35">
      <c r="F49" s="3">
        <v>45378</v>
      </c>
      <c r="G49" s="4">
        <v>72996.31</v>
      </c>
      <c r="H49" s="6">
        <f t="shared" si="0"/>
        <v>7.258283738303728E-3</v>
      </c>
    </row>
    <row r="50" spans="6:8" x14ac:dyDescent="0.35">
      <c r="F50" s="3">
        <v>45379</v>
      </c>
      <c r="G50" s="4">
        <v>73651.350000000006</v>
      </c>
      <c r="H50" s="6">
        <f t="shared" si="0"/>
        <v>8.9736042821890738E-3</v>
      </c>
    </row>
    <row r="51" spans="6:8" x14ac:dyDescent="0.35">
      <c r="F51" s="3">
        <v>45383</v>
      </c>
      <c r="G51" s="4">
        <v>74014.55</v>
      </c>
      <c r="H51" s="6">
        <f t="shared" si="0"/>
        <v>4.9313420595820112E-3</v>
      </c>
    </row>
    <row r="52" spans="6:8" x14ac:dyDescent="0.35">
      <c r="F52" s="3">
        <v>45384</v>
      </c>
      <c r="G52" s="4">
        <v>73903.91</v>
      </c>
      <c r="H52" s="6">
        <f t="shared" si="0"/>
        <v>-1.4948412170309178E-3</v>
      </c>
    </row>
    <row r="53" spans="6:8" x14ac:dyDescent="0.35">
      <c r="F53" s="3">
        <v>45385</v>
      </c>
      <c r="G53" s="4">
        <v>73876.820000000007</v>
      </c>
      <c r="H53" s="6">
        <f t="shared" si="0"/>
        <v>-3.6655706037735936E-4</v>
      </c>
    </row>
    <row r="54" spans="6:8" x14ac:dyDescent="0.35">
      <c r="F54" s="3">
        <v>45386</v>
      </c>
      <c r="G54" s="4">
        <v>74227.63</v>
      </c>
      <c r="H54" s="6">
        <f t="shared" si="0"/>
        <v>4.7485801365028113E-3</v>
      </c>
    </row>
    <row r="55" spans="6:8" x14ac:dyDescent="0.35">
      <c r="F55" s="3">
        <v>45387</v>
      </c>
      <c r="G55" s="4">
        <v>74248.22</v>
      </c>
      <c r="H55" s="6">
        <f t="shared" si="0"/>
        <v>2.7738996920678716E-4</v>
      </c>
    </row>
    <row r="56" spans="6:8" x14ac:dyDescent="0.35">
      <c r="F56" s="3">
        <v>45390</v>
      </c>
      <c r="G56" s="4">
        <v>74742.5</v>
      </c>
      <c r="H56" s="6">
        <f t="shared" si="0"/>
        <v>6.6571292887560585E-3</v>
      </c>
    </row>
    <row r="57" spans="6:8" x14ac:dyDescent="0.35">
      <c r="F57" s="3">
        <v>45391</v>
      </c>
      <c r="G57" s="4">
        <v>74683.7</v>
      </c>
      <c r="H57" s="6">
        <f t="shared" si="0"/>
        <v>-7.8670100679001376E-4</v>
      </c>
    </row>
    <row r="58" spans="6:8" x14ac:dyDescent="0.35">
      <c r="F58" s="3">
        <v>45392</v>
      </c>
      <c r="G58" s="4">
        <v>75038.149999999994</v>
      </c>
      <c r="H58" s="6">
        <f t="shared" si="0"/>
        <v>4.7460155294929418E-3</v>
      </c>
    </row>
    <row r="59" spans="6:8" x14ac:dyDescent="0.35">
      <c r="F59" s="3">
        <v>45394</v>
      </c>
      <c r="G59" s="4">
        <v>74244.899999999994</v>
      </c>
      <c r="H59" s="6">
        <f t="shared" si="0"/>
        <v>-1.0571289404123108E-2</v>
      </c>
    </row>
    <row r="60" spans="6:8" x14ac:dyDescent="0.35">
      <c r="F60" s="3">
        <v>45397</v>
      </c>
      <c r="G60" s="4">
        <v>73399.78</v>
      </c>
      <c r="H60" s="6">
        <f t="shared" si="0"/>
        <v>-1.1382869395742956E-2</v>
      </c>
    </row>
    <row r="61" spans="6:8" x14ac:dyDescent="0.35">
      <c r="F61" s="3">
        <v>45398</v>
      </c>
      <c r="G61" s="4">
        <v>72943.679999999993</v>
      </c>
      <c r="H61" s="6">
        <f t="shared" si="0"/>
        <v>-6.213915082579291E-3</v>
      </c>
    </row>
    <row r="62" spans="6:8" x14ac:dyDescent="0.35">
      <c r="F62" s="3">
        <v>45400</v>
      </c>
      <c r="G62" s="4">
        <v>72488.990000000005</v>
      </c>
      <c r="H62" s="6">
        <f t="shared" si="0"/>
        <v>-6.233439278083952E-3</v>
      </c>
    </row>
    <row r="63" spans="6:8" x14ac:dyDescent="0.35">
      <c r="F63" s="3">
        <v>45401</v>
      </c>
      <c r="G63" s="4">
        <v>73088.33</v>
      </c>
      <c r="H63" s="6">
        <f t="shared" si="0"/>
        <v>8.268014218435038E-3</v>
      </c>
    </row>
    <row r="64" spans="6:8" x14ac:dyDescent="0.35">
      <c r="F64" s="3">
        <v>45404</v>
      </c>
      <c r="G64" s="4">
        <v>73648.62</v>
      </c>
      <c r="H64" s="6">
        <f t="shared" si="0"/>
        <v>7.665929704509411E-3</v>
      </c>
    </row>
    <row r="65" spans="6:8" x14ac:dyDescent="0.35">
      <c r="F65" s="3">
        <v>45405</v>
      </c>
      <c r="G65" s="4">
        <v>73738.45</v>
      </c>
      <c r="H65" s="6">
        <f t="shared" si="0"/>
        <v>1.2197105661992946E-3</v>
      </c>
    </row>
    <row r="66" spans="6:8" x14ac:dyDescent="0.35">
      <c r="F66" s="3">
        <v>45406</v>
      </c>
      <c r="G66" s="4">
        <v>73852.94</v>
      </c>
      <c r="H66" s="6">
        <f t="shared" si="0"/>
        <v>1.552649940431472E-3</v>
      </c>
    </row>
    <row r="67" spans="6:8" x14ac:dyDescent="0.35">
      <c r="F67" s="3">
        <v>45407</v>
      </c>
      <c r="G67" s="4">
        <v>74339.44</v>
      </c>
      <c r="H67" s="6">
        <f t="shared" si="0"/>
        <v>6.5874154772984639E-3</v>
      </c>
    </row>
    <row r="68" spans="6:8" x14ac:dyDescent="0.35">
      <c r="F68" s="3">
        <v>45408</v>
      </c>
      <c r="G68" s="4">
        <v>73730.16</v>
      </c>
      <c r="H68" s="6">
        <f t="shared" si="0"/>
        <v>-8.1959186133229167E-3</v>
      </c>
    </row>
    <row r="69" spans="6:8" x14ac:dyDescent="0.35">
      <c r="F69" s="3">
        <v>45411</v>
      </c>
      <c r="G69" s="4">
        <v>74671.28</v>
      </c>
      <c r="H69" s="6">
        <f t="shared" si="0"/>
        <v>1.2764382987911604E-2</v>
      </c>
    </row>
    <row r="70" spans="6:8" x14ac:dyDescent="0.35">
      <c r="F70" s="3">
        <v>45412</v>
      </c>
      <c r="G70" s="4">
        <v>74482.78</v>
      </c>
      <c r="H70" s="6">
        <f t="shared" si="0"/>
        <v>-2.5243975997197854E-3</v>
      </c>
    </row>
    <row r="71" spans="6:8" x14ac:dyDescent="0.35">
      <c r="F71" s="3">
        <v>45414</v>
      </c>
      <c r="G71" s="4">
        <v>74611.11</v>
      </c>
      <c r="H71" s="6">
        <f t="shared" ref="H71:H134" si="1">G71/G70-1</f>
        <v>1.7229485795240418E-3</v>
      </c>
    </row>
    <row r="72" spans="6:8" x14ac:dyDescent="0.35">
      <c r="F72" s="3">
        <v>45415</v>
      </c>
      <c r="G72" s="4">
        <v>73878.149999999994</v>
      </c>
      <c r="H72" s="6">
        <f t="shared" si="1"/>
        <v>-9.8237380465189261E-3</v>
      </c>
    </row>
    <row r="73" spans="6:8" x14ac:dyDescent="0.35">
      <c r="F73" s="3">
        <v>45418</v>
      </c>
      <c r="G73" s="4">
        <v>73895.539999999994</v>
      </c>
      <c r="H73" s="6">
        <f t="shared" si="1"/>
        <v>2.3538759430219436E-4</v>
      </c>
    </row>
    <row r="74" spans="6:8" x14ac:dyDescent="0.35">
      <c r="F74" s="3">
        <v>45419</v>
      </c>
      <c r="G74" s="4">
        <v>73511.850000000006</v>
      </c>
      <c r="H74" s="6">
        <f t="shared" si="1"/>
        <v>-5.1923296047364786E-3</v>
      </c>
    </row>
    <row r="75" spans="6:8" x14ac:dyDescent="0.35">
      <c r="F75" s="3">
        <v>45420</v>
      </c>
      <c r="G75" s="4">
        <v>73466.39</v>
      </c>
      <c r="H75" s="6">
        <f t="shared" si="1"/>
        <v>-6.1840369953969354E-4</v>
      </c>
    </row>
    <row r="76" spans="6:8" x14ac:dyDescent="0.35">
      <c r="F76" s="3">
        <v>45421</v>
      </c>
      <c r="G76" s="4">
        <v>72404.17</v>
      </c>
      <c r="H76" s="6">
        <f t="shared" si="1"/>
        <v>-1.4458584394850482E-2</v>
      </c>
    </row>
    <row r="77" spans="6:8" x14ac:dyDescent="0.35">
      <c r="F77" s="3">
        <v>45422</v>
      </c>
      <c r="G77" s="4">
        <v>72664.47</v>
      </c>
      <c r="H77" s="6">
        <f t="shared" si="1"/>
        <v>3.5950968017450791E-3</v>
      </c>
    </row>
    <row r="78" spans="6:8" x14ac:dyDescent="0.35">
      <c r="F78" s="3">
        <v>45425</v>
      </c>
      <c r="G78" s="4">
        <v>72776.13</v>
      </c>
      <c r="H78" s="6">
        <f t="shared" si="1"/>
        <v>1.5366519565889192E-3</v>
      </c>
    </row>
    <row r="79" spans="6:8" x14ac:dyDescent="0.35">
      <c r="F79" s="3">
        <v>45426</v>
      </c>
      <c r="G79" s="4">
        <v>73104.61</v>
      </c>
      <c r="H79" s="6">
        <f t="shared" si="1"/>
        <v>4.5135678415435532E-3</v>
      </c>
    </row>
    <row r="80" spans="6:8" x14ac:dyDescent="0.35">
      <c r="F80" s="3">
        <v>45427</v>
      </c>
      <c r="G80" s="4">
        <v>72987.03</v>
      </c>
      <c r="H80" s="6">
        <f t="shared" si="1"/>
        <v>-1.6083801007897858E-3</v>
      </c>
    </row>
    <row r="81" spans="6:8" x14ac:dyDescent="0.35">
      <c r="F81" s="3">
        <v>45428</v>
      </c>
      <c r="G81" s="4">
        <v>73663.72</v>
      </c>
      <c r="H81" s="6">
        <f t="shared" si="1"/>
        <v>9.2713732837190754E-3</v>
      </c>
    </row>
    <row r="82" spans="6:8" x14ac:dyDescent="0.35">
      <c r="F82" s="3">
        <v>45429</v>
      </c>
      <c r="G82" s="4">
        <v>73917.03</v>
      </c>
      <c r="H82" s="6">
        <f t="shared" si="1"/>
        <v>3.4387348344611102E-3</v>
      </c>
    </row>
    <row r="83" spans="6:8" x14ac:dyDescent="0.35">
      <c r="F83" s="3">
        <v>45430</v>
      </c>
      <c r="G83" s="4">
        <v>74005.94</v>
      </c>
      <c r="H83" s="6">
        <f t="shared" si="1"/>
        <v>1.2028351247337365E-3</v>
      </c>
    </row>
    <row r="84" spans="6:8" x14ac:dyDescent="0.35">
      <c r="F84" s="3">
        <v>45433</v>
      </c>
      <c r="G84" s="4">
        <v>73953.31</v>
      </c>
      <c r="H84" s="6">
        <f t="shared" si="1"/>
        <v>-7.1115913128061425E-4</v>
      </c>
    </row>
    <row r="85" spans="6:8" x14ac:dyDescent="0.35">
      <c r="F85" s="3">
        <v>45434</v>
      </c>
      <c r="G85" s="4">
        <v>74221.06</v>
      </c>
      <c r="H85" s="6">
        <f t="shared" si="1"/>
        <v>3.620527600454837E-3</v>
      </c>
    </row>
    <row r="86" spans="6:8" x14ac:dyDescent="0.35">
      <c r="F86" s="3">
        <v>45435</v>
      </c>
      <c r="G86" s="4">
        <v>75418.039999999994</v>
      </c>
      <c r="H86" s="6">
        <f t="shared" si="1"/>
        <v>1.6127228579058128E-2</v>
      </c>
    </row>
    <row r="87" spans="6:8" x14ac:dyDescent="0.35">
      <c r="F87" s="3">
        <v>45436</v>
      </c>
      <c r="G87" s="4">
        <v>75410.39</v>
      </c>
      <c r="H87" s="6">
        <f t="shared" si="1"/>
        <v>-1.0143461696954237E-4</v>
      </c>
    </row>
    <row r="88" spans="6:8" x14ac:dyDescent="0.35">
      <c r="F88" s="3">
        <v>45439</v>
      </c>
      <c r="G88" s="4">
        <v>75390.5</v>
      </c>
      <c r="H88" s="6">
        <f t="shared" si="1"/>
        <v>-2.63756758186795E-4</v>
      </c>
    </row>
    <row r="89" spans="6:8" x14ac:dyDescent="0.35">
      <c r="F89" s="3">
        <v>45440</v>
      </c>
      <c r="G89" s="4">
        <v>75170.45</v>
      </c>
      <c r="H89" s="6">
        <f t="shared" si="1"/>
        <v>-2.918802766926909E-3</v>
      </c>
    </row>
    <row r="90" spans="6:8" x14ac:dyDescent="0.35">
      <c r="F90" s="3">
        <v>45441</v>
      </c>
      <c r="G90" s="4">
        <v>74502.899999999994</v>
      </c>
      <c r="H90" s="6">
        <f t="shared" si="1"/>
        <v>-8.880484286045931E-3</v>
      </c>
    </row>
    <row r="91" spans="6:8" x14ac:dyDescent="0.35">
      <c r="F91" s="3">
        <v>45442</v>
      </c>
      <c r="G91" s="4">
        <v>73885.600000000006</v>
      </c>
      <c r="H91" s="6">
        <f t="shared" si="1"/>
        <v>-8.2855835141986134E-3</v>
      </c>
    </row>
    <row r="92" spans="6:8" x14ac:dyDescent="0.35">
      <c r="F92" s="3">
        <v>45443</v>
      </c>
      <c r="G92" s="4">
        <v>73961.31</v>
      </c>
      <c r="H92" s="6">
        <f t="shared" si="1"/>
        <v>1.0246922269019354E-3</v>
      </c>
    </row>
    <row r="93" spans="6:8" x14ac:dyDescent="0.35">
      <c r="F93" s="3">
        <v>45446</v>
      </c>
      <c r="G93" s="4">
        <v>76468.78</v>
      </c>
      <c r="H93" s="6">
        <f t="shared" si="1"/>
        <v>3.3902455216112237E-2</v>
      </c>
    </row>
    <row r="94" spans="6:8" x14ac:dyDescent="0.35">
      <c r="F94" s="3">
        <v>45447</v>
      </c>
      <c r="G94" s="4">
        <v>72079.05</v>
      </c>
      <c r="H94" s="6">
        <f t="shared" si="1"/>
        <v>-5.7405518958194346E-2</v>
      </c>
    </row>
    <row r="95" spans="6:8" x14ac:dyDescent="0.35">
      <c r="F95" s="3">
        <v>45448</v>
      </c>
      <c r="G95" s="4">
        <v>74382.240000000005</v>
      </c>
      <c r="H95" s="6">
        <f t="shared" si="1"/>
        <v>3.1953667535851382E-2</v>
      </c>
    </row>
    <row r="96" spans="6:8" x14ac:dyDescent="0.35">
      <c r="F96" s="3">
        <v>45449</v>
      </c>
      <c r="G96" s="4">
        <v>75074.509999999995</v>
      </c>
      <c r="H96" s="6">
        <f t="shared" si="1"/>
        <v>9.3069259543674399E-3</v>
      </c>
    </row>
    <row r="97" spans="6:8" x14ac:dyDescent="0.35">
      <c r="F97" s="3">
        <v>45450</v>
      </c>
      <c r="G97" s="4">
        <v>76693.36</v>
      </c>
      <c r="H97" s="6">
        <f t="shared" si="1"/>
        <v>2.1563244302227336E-2</v>
      </c>
    </row>
    <row r="98" spans="6:8" x14ac:dyDescent="0.35">
      <c r="F98" s="3">
        <v>45453</v>
      </c>
      <c r="G98" s="4">
        <v>76490.080000000002</v>
      </c>
      <c r="H98" s="6">
        <f t="shared" si="1"/>
        <v>-2.6505554066218462E-3</v>
      </c>
    </row>
    <row r="99" spans="6:8" x14ac:dyDescent="0.35">
      <c r="F99" s="3">
        <v>45454</v>
      </c>
      <c r="G99" s="4">
        <v>76456.59</v>
      </c>
      <c r="H99" s="6">
        <f t="shared" si="1"/>
        <v>-4.3783455318657793E-4</v>
      </c>
    </row>
    <row r="100" spans="6:8" x14ac:dyDescent="0.35">
      <c r="F100" s="3">
        <v>45455</v>
      </c>
      <c r="G100" s="4">
        <v>76606.570000000007</v>
      </c>
      <c r="H100" s="6">
        <f t="shared" si="1"/>
        <v>1.9616360080931816E-3</v>
      </c>
    </row>
    <row r="101" spans="6:8" x14ac:dyDescent="0.35">
      <c r="F101" s="3">
        <v>45456</v>
      </c>
      <c r="G101" s="4">
        <v>76810.899999999994</v>
      </c>
      <c r="H101" s="6">
        <f t="shared" si="1"/>
        <v>2.6672647006644734E-3</v>
      </c>
    </row>
    <row r="102" spans="6:8" x14ac:dyDescent="0.35">
      <c r="F102" s="3">
        <v>45457</v>
      </c>
      <c r="G102" s="4">
        <v>76992.77</v>
      </c>
      <c r="H102" s="6">
        <f t="shared" si="1"/>
        <v>2.3677629086498175E-3</v>
      </c>
    </row>
    <row r="103" spans="6:8" x14ac:dyDescent="0.35">
      <c r="F103" s="3">
        <v>45461</v>
      </c>
      <c r="G103" s="4">
        <v>77301.14</v>
      </c>
      <c r="H103" s="6">
        <f t="shared" si="1"/>
        <v>4.0051812657213581E-3</v>
      </c>
    </row>
    <row r="104" spans="6:8" x14ac:dyDescent="0.35">
      <c r="F104" s="3">
        <v>45462</v>
      </c>
      <c r="G104" s="4">
        <v>77337.59</v>
      </c>
      <c r="H104" s="6">
        <f t="shared" si="1"/>
        <v>4.71532502625438E-4</v>
      </c>
    </row>
    <row r="105" spans="6:8" x14ac:dyDescent="0.35">
      <c r="F105" s="3">
        <v>45463</v>
      </c>
      <c r="G105" s="4">
        <v>77478.929999999993</v>
      </c>
      <c r="H105" s="6">
        <f t="shared" si="1"/>
        <v>1.8275718185682965E-3</v>
      </c>
    </row>
    <row r="106" spans="6:8" x14ac:dyDescent="0.35">
      <c r="F106" s="3">
        <v>45464</v>
      </c>
      <c r="G106" s="4">
        <v>77209.899999999994</v>
      </c>
      <c r="H106" s="6">
        <f t="shared" si="1"/>
        <v>-3.4722988559598988E-3</v>
      </c>
    </row>
    <row r="107" spans="6:8" x14ac:dyDescent="0.35">
      <c r="F107" s="3">
        <v>45467</v>
      </c>
      <c r="G107" s="4">
        <v>77341.08</v>
      </c>
      <c r="H107" s="6">
        <f t="shared" si="1"/>
        <v>1.6990049203535751E-3</v>
      </c>
    </row>
    <row r="108" spans="6:8" x14ac:dyDescent="0.35">
      <c r="F108" s="3">
        <v>45468</v>
      </c>
      <c r="G108" s="4">
        <v>78053.52</v>
      </c>
      <c r="H108" s="6">
        <f t="shared" si="1"/>
        <v>9.2116634523335961E-3</v>
      </c>
    </row>
    <row r="109" spans="6:8" x14ac:dyDescent="0.35">
      <c r="F109" s="3">
        <v>45469</v>
      </c>
      <c r="G109" s="4">
        <v>78674.25</v>
      </c>
      <c r="H109" s="6">
        <f t="shared" si="1"/>
        <v>7.9526202021382719E-3</v>
      </c>
    </row>
    <row r="110" spans="6:8" x14ac:dyDescent="0.35">
      <c r="F110" s="3">
        <v>45470</v>
      </c>
      <c r="G110" s="4">
        <v>79243.179999999993</v>
      </c>
      <c r="H110" s="6">
        <f t="shared" si="1"/>
        <v>7.231463916084202E-3</v>
      </c>
    </row>
    <row r="111" spans="6:8" x14ac:dyDescent="0.35">
      <c r="F111" s="3">
        <v>45471</v>
      </c>
      <c r="G111" s="4">
        <v>79032.73</v>
      </c>
      <c r="H111" s="6">
        <f t="shared" si="1"/>
        <v>-2.6557490499496961E-3</v>
      </c>
    </row>
    <row r="112" spans="6:8" x14ac:dyDescent="0.35">
      <c r="F112" s="3">
        <v>45474</v>
      </c>
      <c r="G112" s="4">
        <v>79476.19</v>
      </c>
      <c r="H112" s="6">
        <f t="shared" si="1"/>
        <v>5.6110930243711277E-3</v>
      </c>
    </row>
    <row r="113" spans="6:8" x14ac:dyDescent="0.35">
      <c r="F113" s="3">
        <v>45475</v>
      </c>
      <c r="G113" s="4">
        <v>79441.45</v>
      </c>
      <c r="H113" s="6">
        <f t="shared" si="1"/>
        <v>-4.3711204575869189E-4</v>
      </c>
    </row>
    <row r="114" spans="6:8" x14ac:dyDescent="0.35">
      <c r="F114" s="3">
        <v>45476</v>
      </c>
      <c r="G114" s="4">
        <v>79986.8</v>
      </c>
      <c r="H114" s="6">
        <f t="shared" si="1"/>
        <v>6.8648042048577995E-3</v>
      </c>
    </row>
    <row r="115" spans="6:8" x14ac:dyDescent="0.35">
      <c r="F115" s="3">
        <v>45477</v>
      </c>
      <c r="G115" s="4">
        <v>80049.67</v>
      </c>
      <c r="H115" s="6">
        <f t="shared" si="1"/>
        <v>7.8600469077394486E-4</v>
      </c>
    </row>
    <row r="116" spans="6:8" x14ac:dyDescent="0.35">
      <c r="F116" s="3">
        <v>45478</v>
      </c>
      <c r="G116" s="4">
        <v>79996.600000000006</v>
      </c>
      <c r="H116" s="6">
        <f t="shared" si="1"/>
        <v>-6.6296338260973808E-4</v>
      </c>
    </row>
    <row r="117" spans="6:8" x14ac:dyDescent="0.35">
      <c r="F117" s="3">
        <v>45481</v>
      </c>
      <c r="G117" s="4">
        <v>79960.38</v>
      </c>
      <c r="H117" s="6">
        <f t="shared" si="1"/>
        <v>-4.527692426927743E-4</v>
      </c>
    </row>
    <row r="118" spans="6:8" x14ac:dyDescent="0.35">
      <c r="F118" s="3">
        <v>45482</v>
      </c>
      <c r="G118" s="4">
        <v>80351.64</v>
      </c>
      <c r="H118" s="6">
        <f t="shared" si="1"/>
        <v>4.8931733440986669E-3</v>
      </c>
    </row>
    <row r="119" spans="6:8" x14ac:dyDescent="0.35">
      <c r="F119" s="3">
        <v>45483</v>
      </c>
      <c r="G119" s="4">
        <v>79924.77</v>
      </c>
      <c r="H119" s="6">
        <f t="shared" si="1"/>
        <v>-5.3125238016298315E-3</v>
      </c>
    </row>
    <row r="120" spans="6:8" x14ac:dyDescent="0.35">
      <c r="F120" s="3">
        <v>45484</v>
      </c>
      <c r="G120" s="4">
        <v>79897.34</v>
      </c>
      <c r="H120" s="6">
        <f t="shared" si="1"/>
        <v>-3.4319773456970015E-4</v>
      </c>
    </row>
    <row r="121" spans="6:8" x14ac:dyDescent="0.35">
      <c r="F121" s="3">
        <v>45485</v>
      </c>
      <c r="G121" s="4">
        <v>80519.34</v>
      </c>
      <c r="H121" s="6">
        <f t="shared" si="1"/>
        <v>7.784990088531174E-3</v>
      </c>
    </row>
    <row r="122" spans="6:8" x14ac:dyDescent="0.35">
      <c r="F122" s="3">
        <v>45488</v>
      </c>
      <c r="G122" s="4">
        <v>80664.86</v>
      </c>
      <c r="H122" s="6">
        <f t="shared" si="1"/>
        <v>1.8072676701026413E-3</v>
      </c>
    </row>
    <row r="123" spans="6:8" x14ac:dyDescent="0.35">
      <c r="F123" s="3">
        <v>45489</v>
      </c>
      <c r="G123" s="4">
        <v>80716.55</v>
      </c>
      <c r="H123" s="6">
        <f t="shared" si="1"/>
        <v>6.4079947575690355E-4</v>
      </c>
    </row>
    <row r="124" spans="6:8" x14ac:dyDescent="0.35">
      <c r="F124" s="3">
        <v>45491</v>
      </c>
      <c r="G124" s="4">
        <v>81343.460000000006</v>
      </c>
      <c r="H124" s="6">
        <f t="shared" si="1"/>
        <v>7.7668086656330626E-3</v>
      </c>
    </row>
    <row r="125" spans="6:8" x14ac:dyDescent="0.35">
      <c r="F125" s="3">
        <v>45492</v>
      </c>
      <c r="G125" s="4">
        <v>80604.649999999994</v>
      </c>
      <c r="H125" s="6">
        <f t="shared" si="1"/>
        <v>-9.0825986502174327E-3</v>
      </c>
    </row>
    <row r="126" spans="6:8" x14ac:dyDescent="0.35">
      <c r="F126" s="3">
        <v>45495</v>
      </c>
      <c r="G126" s="4">
        <v>80502.080000000002</v>
      </c>
      <c r="H126" s="6">
        <f t="shared" si="1"/>
        <v>-1.2725072312824715E-3</v>
      </c>
    </row>
    <row r="127" spans="6:8" x14ac:dyDescent="0.35">
      <c r="F127" s="3">
        <v>45496</v>
      </c>
      <c r="G127" s="4">
        <v>80429.039999999994</v>
      </c>
      <c r="H127" s="6">
        <f t="shared" si="1"/>
        <v>-9.0730574911868089E-4</v>
      </c>
    </row>
    <row r="128" spans="6:8" x14ac:dyDescent="0.35">
      <c r="F128" s="3">
        <v>45497</v>
      </c>
      <c r="G128" s="4">
        <v>80148.88</v>
      </c>
      <c r="H128" s="6">
        <f t="shared" si="1"/>
        <v>-3.4833189604152048E-3</v>
      </c>
    </row>
    <row r="129" spans="6:8" x14ac:dyDescent="0.35">
      <c r="F129" s="3">
        <v>45498</v>
      </c>
      <c r="G129" s="4">
        <v>80039.8</v>
      </c>
      <c r="H129" s="6">
        <f t="shared" si="1"/>
        <v>-1.3609672399664818E-3</v>
      </c>
    </row>
    <row r="130" spans="6:8" x14ac:dyDescent="0.35">
      <c r="F130" s="3">
        <v>45499</v>
      </c>
      <c r="G130" s="4">
        <v>81332.72</v>
      </c>
      <c r="H130" s="6">
        <f t="shared" si="1"/>
        <v>1.6153463651833233E-2</v>
      </c>
    </row>
    <row r="131" spans="6:8" x14ac:dyDescent="0.35">
      <c r="F131" s="3">
        <v>45502</v>
      </c>
      <c r="G131" s="4">
        <v>81355.839999999997</v>
      </c>
      <c r="H131" s="6">
        <f t="shared" si="1"/>
        <v>2.8426443871532037E-4</v>
      </c>
    </row>
    <row r="132" spans="6:8" x14ac:dyDescent="0.35">
      <c r="F132" s="3">
        <v>45503</v>
      </c>
      <c r="G132" s="4">
        <v>81455.399999999994</v>
      </c>
      <c r="H132" s="6">
        <f t="shared" si="1"/>
        <v>1.2237597202608974E-3</v>
      </c>
    </row>
    <row r="133" spans="6:8" x14ac:dyDescent="0.35">
      <c r="F133" s="3">
        <v>45504</v>
      </c>
      <c r="G133" s="4">
        <v>81741.34</v>
      </c>
      <c r="H133" s="6">
        <f t="shared" si="1"/>
        <v>3.5103872794191027E-3</v>
      </c>
    </row>
    <row r="134" spans="6:8" x14ac:dyDescent="0.35">
      <c r="F134" s="3">
        <v>45505</v>
      </c>
      <c r="G134" s="4">
        <v>81867.55</v>
      </c>
      <c r="H134" s="6">
        <f t="shared" si="1"/>
        <v>1.5440167729083853E-3</v>
      </c>
    </row>
    <row r="135" spans="6:8" x14ac:dyDescent="0.35">
      <c r="F135" s="3">
        <v>45506</v>
      </c>
      <c r="G135" s="4">
        <v>80981.95</v>
      </c>
      <c r="H135" s="6">
        <f t="shared" ref="H135:H198" si="2">G135/G134-1</f>
        <v>-1.0817472857072241E-2</v>
      </c>
    </row>
    <row r="136" spans="6:8" x14ac:dyDescent="0.35">
      <c r="F136" s="3">
        <v>45509</v>
      </c>
      <c r="G136" s="4">
        <v>78759.399999999994</v>
      </c>
      <c r="H136" s="6">
        <f t="shared" si="2"/>
        <v>-2.7445004720187738E-2</v>
      </c>
    </row>
    <row r="137" spans="6:8" x14ac:dyDescent="0.35">
      <c r="F137" s="3">
        <v>45510</v>
      </c>
      <c r="G137" s="4">
        <v>78593.070000000007</v>
      </c>
      <c r="H137" s="6">
        <f t="shared" si="2"/>
        <v>-2.1118749000117454E-3</v>
      </c>
    </row>
    <row r="138" spans="6:8" x14ac:dyDescent="0.35">
      <c r="F138" s="3">
        <v>45511</v>
      </c>
      <c r="G138" s="4">
        <v>79468.009999999995</v>
      </c>
      <c r="H138" s="6">
        <f t="shared" si="2"/>
        <v>1.1132533695400681E-2</v>
      </c>
    </row>
    <row r="139" spans="6:8" x14ac:dyDescent="0.35">
      <c r="F139" s="3">
        <v>45512</v>
      </c>
      <c r="G139" s="4">
        <v>78886.22</v>
      </c>
      <c r="H139" s="6">
        <f t="shared" si="2"/>
        <v>-7.3210591280692405E-3</v>
      </c>
    </row>
    <row r="140" spans="6:8" x14ac:dyDescent="0.35">
      <c r="F140" s="3">
        <v>45513</v>
      </c>
      <c r="G140" s="4">
        <v>79705.91</v>
      </c>
      <c r="H140" s="6">
        <f t="shared" si="2"/>
        <v>1.0390788150326014E-2</v>
      </c>
    </row>
    <row r="141" spans="6:8" x14ac:dyDescent="0.35">
      <c r="F141" s="3">
        <v>45516</v>
      </c>
      <c r="G141" s="4">
        <v>79648.92</v>
      </c>
      <c r="H141" s="6">
        <f t="shared" si="2"/>
        <v>-7.150034420283502E-4</v>
      </c>
    </row>
    <row r="142" spans="6:8" x14ac:dyDescent="0.35">
      <c r="F142" s="3">
        <v>45517</v>
      </c>
      <c r="G142" s="4">
        <v>78956.03</v>
      </c>
      <c r="H142" s="6">
        <f t="shared" si="2"/>
        <v>-8.6993018863281701E-3</v>
      </c>
    </row>
    <row r="143" spans="6:8" x14ac:dyDescent="0.35">
      <c r="F143" s="3">
        <v>45518</v>
      </c>
      <c r="G143" s="4">
        <v>79105.88</v>
      </c>
      <c r="H143" s="6">
        <f t="shared" si="2"/>
        <v>1.8978917759671088E-3</v>
      </c>
    </row>
    <row r="144" spans="6:8" x14ac:dyDescent="0.35">
      <c r="F144" s="3">
        <v>45520</v>
      </c>
      <c r="G144" s="4">
        <v>80436.84</v>
      </c>
      <c r="H144" s="6">
        <f t="shared" si="2"/>
        <v>1.6825045116747317E-2</v>
      </c>
    </row>
    <row r="145" spans="6:8" x14ac:dyDescent="0.35">
      <c r="F145" s="3">
        <v>45523</v>
      </c>
      <c r="G145" s="4">
        <v>80424.679999999993</v>
      </c>
      <c r="H145" s="6">
        <f t="shared" si="2"/>
        <v>-1.5117451157953266E-4</v>
      </c>
    </row>
    <row r="146" spans="6:8" x14ac:dyDescent="0.35">
      <c r="F146" s="3">
        <v>45524</v>
      </c>
      <c r="G146" s="4">
        <v>80802.86</v>
      </c>
      <c r="H146" s="6">
        <f t="shared" si="2"/>
        <v>4.7022879046583199E-3</v>
      </c>
    </row>
    <row r="147" spans="6:8" x14ac:dyDescent="0.35">
      <c r="F147" s="3">
        <v>45525</v>
      </c>
      <c r="G147" s="4">
        <v>80905.3</v>
      </c>
      <c r="H147" s="6">
        <f t="shared" si="2"/>
        <v>1.2677769078965895E-3</v>
      </c>
    </row>
    <row r="148" spans="6:8" x14ac:dyDescent="0.35">
      <c r="F148" s="3">
        <v>45526</v>
      </c>
      <c r="G148" s="4">
        <v>81053.19</v>
      </c>
      <c r="H148" s="6">
        <f t="shared" si="2"/>
        <v>1.8279395787419439E-3</v>
      </c>
    </row>
    <row r="149" spans="6:8" x14ac:dyDescent="0.35">
      <c r="F149" s="3">
        <v>45527</v>
      </c>
      <c r="G149" s="4">
        <v>81086.210000000006</v>
      </c>
      <c r="H149" s="6">
        <f t="shared" si="2"/>
        <v>4.0738680365337565E-4</v>
      </c>
    </row>
    <row r="150" spans="6:8" x14ac:dyDescent="0.35">
      <c r="F150" s="3">
        <v>45530</v>
      </c>
      <c r="G150" s="4">
        <v>81698.11</v>
      </c>
      <c r="H150" s="6">
        <f t="shared" si="2"/>
        <v>7.5462893135589404E-3</v>
      </c>
    </row>
    <row r="151" spans="6:8" x14ac:dyDescent="0.35">
      <c r="F151" s="3">
        <v>45531</v>
      </c>
      <c r="G151" s="4">
        <v>81711.759999999995</v>
      </c>
      <c r="H151" s="6">
        <f t="shared" si="2"/>
        <v>1.670785284995091E-4</v>
      </c>
    </row>
    <row r="152" spans="6:8" x14ac:dyDescent="0.35">
      <c r="F152" s="3">
        <v>45532</v>
      </c>
      <c r="G152" s="4">
        <v>81785.56</v>
      </c>
      <c r="H152" s="6">
        <f t="shared" si="2"/>
        <v>9.0317476945789288E-4</v>
      </c>
    </row>
    <row r="153" spans="6:8" x14ac:dyDescent="0.35">
      <c r="F153" s="3">
        <v>45533</v>
      </c>
      <c r="G153" s="4">
        <v>82134.61</v>
      </c>
      <c r="H153" s="6">
        <f t="shared" si="2"/>
        <v>4.2678683131838202E-3</v>
      </c>
    </row>
    <row r="154" spans="6:8" x14ac:dyDescent="0.35">
      <c r="F154" s="3">
        <v>45534</v>
      </c>
      <c r="G154" s="4">
        <v>82365.77</v>
      </c>
      <c r="H154" s="6">
        <f t="shared" si="2"/>
        <v>2.8144043053226486E-3</v>
      </c>
    </row>
    <row r="155" spans="6:8" x14ac:dyDescent="0.35">
      <c r="F155" s="3">
        <v>45537</v>
      </c>
      <c r="G155" s="4">
        <v>82559.839999999997</v>
      </c>
      <c r="H155" s="6">
        <f t="shared" si="2"/>
        <v>2.3561972406740406E-3</v>
      </c>
    </row>
    <row r="156" spans="6:8" x14ac:dyDescent="0.35">
      <c r="F156" s="3">
        <v>45538</v>
      </c>
      <c r="G156" s="4">
        <v>82555.44</v>
      </c>
      <c r="H156" s="6">
        <f t="shared" si="2"/>
        <v>-5.3294676927606588E-5</v>
      </c>
    </row>
    <row r="157" spans="6:8" x14ac:dyDescent="0.35">
      <c r="F157" s="3">
        <v>45539</v>
      </c>
      <c r="G157" s="4">
        <v>82352.639999999999</v>
      </c>
      <c r="H157" s="6">
        <f t="shared" si="2"/>
        <v>-2.456531029330189E-3</v>
      </c>
    </row>
    <row r="158" spans="6:8" x14ac:dyDescent="0.35">
      <c r="F158" s="3">
        <v>45540</v>
      </c>
      <c r="G158" s="4">
        <v>82201.16</v>
      </c>
      <c r="H158" s="6">
        <f t="shared" si="2"/>
        <v>-1.8394067269731362E-3</v>
      </c>
    </row>
    <row r="159" spans="6:8" x14ac:dyDescent="0.35">
      <c r="F159" s="3">
        <v>45541</v>
      </c>
      <c r="G159" s="4">
        <v>81183.929999999993</v>
      </c>
      <c r="H159" s="6">
        <f t="shared" si="2"/>
        <v>-1.2374886193820211E-2</v>
      </c>
    </row>
    <row r="160" spans="6:8" x14ac:dyDescent="0.35">
      <c r="F160" s="3">
        <v>45544</v>
      </c>
      <c r="G160" s="4">
        <v>81559.539999999994</v>
      </c>
      <c r="H160" s="6">
        <f t="shared" si="2"/>
        <v>4.6266545608226739E-3</v>
      </c>
    </row>
    <row r="161" spans="6:8" x14ac:dyDescent="0.35">
      <c r="F161" s="3">
        <v>45545</v>
      </c>
      <c r="G161" s="4">
        <v>81921.289999999994</v>
      </c>
      <c r="H161" s="6">
        <f t="shared" si="2"/>
        <v>4.4354100084429415E-3</v>
      </c>
    </row>
    <row r="162" spans="6:8" x14ac:dyDescent="0.35">
      <c r="F162" s="3">
        <v>45546</v>
      </c>
      <c r="G162" s="4">
        <v>81523.16</v>
      </c>
      <c r="H162" s="6">
        <f t="shared" si="2"/>
        <v>-4.859908822236414E-3</v>
      </c>
    </row>
    <row r="163" spans="6:8" x14ac:dyDescent="0.35">
      <c r="F163" s="3">
        <v>45547</v>
      </c>
      <c r="G163" s="4">
        <v>82962.710000000006</v>
      </c>
      <c r="H163" s="6">
        <f t="shared" si="2"/>
        <v>1.7658172229830127E-2</v>
      </c>
    </row>
    <row r="164" spans="6:8" x14ac:dyDescent="0.35">
      <c r="F164" s="3">
        <v>45548</v>
      </c>
      <c r="G164" s="4">
        <v>82890.94</v>
      </c>
      <c r="H164" s="6">
        <f t="shared" si="2"/>
        <v>-8.6508745917301955E-4</v>
      </c>
    </row>
    <row r="165" spans="6:8" x14ac:dyDescent="0.35">
      <c r="F165" s="3">
        <v>45551</v>
      </c>
      <c r="G165" s="4">
        <v>82988.78</v>
      </c>
      <c r="H165" s="6">
        <f t="shared" si="2"/>
        <v>1.1803461270918358E-3</v>
      </c>
    </row>
    <row r="166" spans="6:8" x14ac:dyDescent="0.35">
      <c r="F166" s="3">
        <v>45552</v>
      </c>
      <c r="G166" s="4">
        <v>83079.66</v>
      </c>
      <c r="H166" s="6">
        <f t="shared" si="2"/>
        <v>1.095087793795857E-3</v>
      </c>
    </row>
    <row r="167" spans="6:8" x14ac:dyDescent="0.35">
      <c r="F167" s="3">
        <v>45553</v>
      </c>
      <c r="G167" s="4">
        <v>82948.23</v>
      </c>
      <c r="H167" s="6">
        <f t="shared" si="2"/>
        <v>-1.581975660468582E-3</v>
      </c>
    </row>
    <row r="168" spans="6:8" x14ac:dyDescent="0.35">
      <c r="F168" s="3">
        <v>45554</v>
      </c>
      <c r="G168" s="4">
        <v>83184.800000000003</v>
      </c>
      <c r="H168" s="6">
        <f t="shared" si="2"/>
        <v>2.8520198682961961E-3</v>
      </c>
    </row>
    <row r="169" spans="6:8" x14ac:dyDescent="0.35">
      <c r="F169" s="3">
        <v>45555</v>
      </c>
      <c r="G169" s="4">
        <v>84544.31</v>
      </c>
      <c r="H169" s="6">
        <f t="shared" si="2"/>
        <v>1.6343250209172711E-2</v>
      </c>
    </row>
    <row r="170" spans="6:8" x14ac:dyDescent="0.35">
      <c r="F170" s="3">
        <v>45558</v>
      </c>
      <c r="G170" s="4">
        <v>84928.61</v>
      </c>
      <c r="H170" s="6">
        <f t="shared" si="2"/>
        <v>4.5455454068996648E-3</v>
      </c>
    </row>
    <row r="171" spans="6:8" x14ac:dyDescent="0.35">
      <c r="F171" s="3">
        <v>45559</v>
      </c>
      <c r="G171" s="4">
        <v>84914.04</v>
      </c>
      <c r="H171" s="6">
        <f t="shared" si="2"/>
        <v>-1.7155585143813212E-4</v>
      </c>
    </row>
    <row r="172" spans="6:8" x14ac:dyDescent="0.35">
      <c r="F172" s="3">
        <v>45560</v>
      </c>
      <c r="G172" s="4">
        <v>85169.87</v>
      </c>
      <c r="H172" s="6">
        <f t="shared" si="2"/>
        <v>3.0128115444749692E-3</v>
      </c>
    </row>
    <row r="173" spans="6:8" x14ac:dyDescent="0.35">
      <c r="F173" s="3">
        <v>45561</v>
      </c>
      <c r="G173" s="4">
        <v>85836.12</v>
      </c>
      <c r="H173" s="6">
        <f t="shared" si="2"/>
        <v>7.8226020539893248E-3</v>
      </c>
    </row>
    <row r="174" spans="6:8" x14ac:dyDescent="0.35">
      <c r="F174" s="3">
        <v>45562</v>
      </c>
      <c r="G174" s="4">
        <v>85571.85</v>
      </c>
      <c r="H174" s="6">
        <f t="shared" si="2"/>
        <v>-3.0787738308766244E-3</v>
      </c>
    </row>
    <row r="175" spans="6:8" x14ac:dyDescent="0.35">
      <c r="F175" s="3">
        <v>45565</v>
      </c>
      <c r="G175" s="4">
        <v>84299.78</v>
      </c>
      <c r="H175" s="6">
        <f t="shared" si="2"/>
        <v>-1.4865519443602149E-2</v>
      </c>
    </row>
    <row r="176" spans="6:8" x14ac:dyDescent="0.35">
      <c r="F176" s="3">
        <v>45566</v>
      </c>
      <c r="G176" s="4">
        <v>84266.29</v>
      </c>
      <c r="H176" s="6">
        <f t="shared" si="2"/>
        <v>-3.972726856464881E-4</v>
      </c>
    </row>
    <row r="177" spans="6:8" x14ac:dyDescent="0.35">
      <c r="F177" s="3">
        <v>45568</v>
      </c>
      <c r="G177" s="4">
        <v>82497.100000000006</v>
      </c>
      <c r="H177" s="6">
        <f t="shared" si="2"/>
        <v>-2.0995228341012639E-2</v>
      </c>
    </row>
    <row r="178" spans="6:8" x14ac:dyDescent="0.35">
      <c r="F178" s="3">
        <v>45569</v>
      </c>
      <c r="G178" s="4">
        <v>81688.45</v>
      </c>
      <c r="H178" s="6">
        <f t="shared" si="2"/>
        <v>-9.8021627426904123E-3</v>
      </c>
    </row>
    <row r="179" spans="6:8" x14ac:dyDescent="0.35">
      <c r="F179" s="3">
        <v>45572</v>
      </c>
      <c r="G179" s="4">
        <v>81050</v>
      </c>
      <c r="H179" s="6">
        <f t="shared" si="2"/>
        <v>-7.8156703915914782E-3</v>
      </c>
    </row>
    <row r="180" spans="6:8" x14ac:dyDescent="0.35">
      <c r="F180" s="3">
        <v>45573</v>
      </c>
      <c r="G180" s="4">
        <v>81634.81</v>
      </c>
      <c r="H180" s="6">
        <f t="shared" si="2"/>
        <v>7.2154225786551507E-3</v>
      </c>
    </row>
    <row r="181" spans="6:8" x14ac:dyDescent="0.35">
      <c r="F181" s="3">
        <v>45574</v>
      </c>
      <c r="G181" s="4">
        <v>81467.100000000006</v>
      </c>
      <c r="H181" s="6">
        <f t="shared" si="2"/>
        <v>-2.054393217795103E-3</v>
      </c>
    </row>
    <row r="182" spans="6:8" x14ac:dyDescent="0.35">
      <c r="F182" s="3">
        <v>45575</v>
      </c>
      <c r="G182" s="4">
        <v>81611.41</v>
      </c>
      <c r="H182" s="6">
        <f t="shared" si="2"/>
        <v>1.7713899230487051E-3</v>
      </c>
    </row>
    <row r="183" spans="6:8" x14ac:dyDescent="0.35">
      <c r="F183" s="3">
        <v>45576</v>
      </c>
      <c r="G183" s="4">
        <v>81381.36</v>
      </c>
      <c r="H183" s="6">
        <f t="shared" si="2"/>
        <v>-2.8188460412582605E-3</v>
      </c>
    </row>
    <row r="184" spans="6:8" x14ac:dyDescent="0.35">
      <c r="F184" s="3">
        <v>45579</v>
      </c>
      <c r="G184" s="4">
        <v>81973.05</v>
      </c>
      <c r="H184" s="6">
        <f t="shared" si="2"/>
        <v>7.2705838290243463E-3</v>
      </c>
    </row>
    <row r="185" spans="6:8" x14ac:dyDescent="0.35">
      <c r="F185" s="3">
        <v>45580</v>
      </c>
      <c r="G185" s="4">
        <v>81820.12</v>
      </c>
      <c r="H185" s="6">
        <f t="shared" si="2"/>
        <v>-1.8656131496876949E-3</v>
      </c>
    </row>
    <row r="186" spans="6:8" x14ac:dyDescent="0.35">
      <c r="F186" s="3">
        <v>45581</v>
      </c>
      <c r="G186" s="4">
        <v>81501.36</v>
      </c>
      <c r="H186" s="6">
        <f t="shared" si="2"/>
        <v>-3.8958632668834037E-3</v>
      </c>
    </row>
    <row r="187" spans="6:8" x14ac:dyDescent="0.35">
      <c r="F187" s="3">
        <v>45582</v>
      </c>
      <c r="G187" s="4">
        <v>81006.61</v>
      </c>
      <c r="H187" s="6">
        <f t="shared" si="2"/>
        <v>-6.0704508489183295E-3</v>
      </c>
    </row>
    <row r="188" spans="6:8" x14ac:dyDescent="0.35">
      <c r="F188" s="3">
        <v>45583</v>
      </c>
      <c r="G188" s="4">
        <v>81224.75</v>
      </c>
      <c r="H188" s="6">
        <f t="shared" si="2"/>
        <v>2.6928666685348546E-3</v>
      </c>
    </row>
    <row r="189" spans="6:8" x14ac:dyDescent="0.35">
      <c r="F189" s="3">
        <v>45586</v>
      </c>
      <c r="G189" s="4">
        <v>81151.27</v>
      </c>
      <c r="H189" s="6">
        <f t="shared" si="2"/>
        <v>-9.0465036826825607E-4</v>
      </c>
    </row>
    <row r="190" spans="6:8" x14ac:dyDescent="0.35">
      <c r="F190" s="3">
        <v>45587</v>
      </c>
      <c r="G190" s="4">
        <v>80220.72</v>
      </c>
      <c r="H190" s="6">
        <f t="shared" si="2"/>
        <v>-1.1466856895770094E-2</v>
      </c>
    </row>
    <row r="191" spans="6:8" x14ac:dyDescent="0.35">
      <c r="F191" s="3">
        <v>45588</v>
      </c>
      <c r="G191" s="4">
        <v>80081.98</v>
      </c>
      <c r="H191" s="6">
        <f t="shared" si="2"/>
        <v>-1.7294783691794713E-3</v>
      </c>
    </row>
    <row r="192" spans="6:8" x14ac:dyDescent="0.35">
      <c r="F192" s="3">
        <v>45589</v>
      </c>
      <c r="G192" s="4">
        <v>80065.16</v>
      </c>
      <c r="H192" s="6">
        <f t="shared" si="2"/>
        <v>-2.1003476687253553E-4</v>
      </c>
    </row>
    <row r="193" spans="6:8" x14ac:dyDescent="0.35">
      <c r="F193" s="3">
        <v>45590</v>
      </c>
      <c r="G193" s="4">
        <v>79402.289999999994</v>
      </c>
      <c r="H193" s="6">
        <f t="shared" si="2"/>
        <v>-8.2791316472734522E-3</v>
      </c>
    </row>
    <row r="194" spans="6:8" x14ac:dyDescent="0.35">
      <c r="F194" s="3">
        <v>45593</v>
      </c>
      <c r="G194" s="4">
        <v>80005.039999999994</v>
      </c>
      <c r="H194" s="6">
        <f t="shared" si="2"/>
        <v>7.5910908866734239E-3</v>
      </c>
    </row>
    <row r="195" spans="6:8" x14ac:dyDescent="0.35">
      <c r="F195" s="3">
        <v>45594</v>
      </c>
      <c r="G195" s="4">
        <v>80369.03</v>
      </c>
      <c r="H195" s="6">
        <f t="shared" si="2"/>
        <v>4.5495883759323341E-3</v>
      </c>
    </row>
    <row r="196" spans="6:8" x14ac:dyDescent="0.35">
      <c r="F196" s="3">
        <v>45595</v>
      </c>
      <c r="G196" s="4">
        <v>79942.179999999993</v>
      </c>
      <c r="H196" s="6">
        <f t="shared" si="2"/>
        <v>-5.3111254422257836E-3</v>
      </c>
    </row>
    <row r="197" spans="6:8" x14ac:dyDescent="0.35">
      <c r="F197" s="3">
        <v>45596</v>
      </c>
      <c r="G197" s="4">
        <v>79389.06</v>
      </c>
      <c r="H197" s="6">
        <f t="shared" si="2"/>
        <v>-6.9190007077615245E-3</v>
      </c>
    </row>
    <row r="198" spans="6:8" x14ac:dyDescent="0.35">
      <c r="F198" s="3">
        <v>45597</v>
      </c>
      <c r="G198" s="4">
        <v>79724.12</v>
      </c>
      <c r="H198" s="6">
        <f t="shared" si="2"/>
        <v>4.2204807564165669E-3</v>
      </c>
    </row>
    <row r="199" spans="6:8" x14ac:dyDescent="0.35">
      <c r="F199" s="3">
        <v>45600</v>
      </c>
      <c r="G199" s="4">
        <v>78782.240000000005</v>
      </c>
      <c r="H199" s="6">
        <f t="shared" ref="H199:H252" si="3">G199/G198-1</f>
        <v>-1.1814241411507442E-2</v>
      </c>
    </row>
    <row r="200" spans="6:8" x14ac:dyDescent="0.35">
      <c r="F200" s="3">
        <v>45601</v>
      </c>
      <c r="G200" s="4">
        <v>79476.63</v>
      </c>
      <c r="H200" s="6">
        <f t="shared" si="3"/>
        <v>8.8140423526927858E-3</v>
      </c>
    </row>
    <row r="201" spans="6:8" x14ac:dyDescent="0.35">
      <c r="F201" s="3">
        <v>45602</v>
      </c>
      <c r="G201" s="4">
        <v>80378.13</v>
      </c>
      <c r="H201" s="6">
        <f t="shared" si="3"/>
        <v>1.1342957042843826E-2</v>
      </c>
    </row>
    <row r="202" spans="6:8" x14ac:dyDescent="0.35">
      <c r="F202" s="3">
        <v>45603</v>
      </c>
      <c r="G202" s="4">
        <v>79541.789999999994</v>
      </c>
      <c r="H202" s="6">
        <f t="shared" si="3"/>
        <v>-1.0405069140075884E-2</v>
      </c>
    </row>
    <row r="203" spans="6:8" x14ac:dyDescent="0.35">
      <c r="F203" s="3">
        <v>45604</v>
      </c>
      <c r="G203" s="4">
        <v>79486.320000000007</v>
      </c>
      <c r="H203" s="6">
        <f t="shared" si="3"/>
        <v>-6.9736926966301738E-4</v>
      </c>
    </row>
    <row r="204" spans="6:8" x14ac:dyDescent="0.35">
      <c r="F204" s="3">
        <v>45607</v>
      </c>
      <c r="G204" s="4">
        <v>79496.149999999994</v>
      </c>
      <c r="H204" s="6">
        <f t="shared" si="3"/>
        <v>1.2366907915706271E-4</v>
      </c>
    </row>
    <row r="205" spans="6:8" x14ac:dyDescent="0.35">
      <c r="F205" s="3">
        <v>45608</v>
      </c>
      <c r="G205" s="4">
        <v>78675.179999999993</v>
      </c>
      <c r="H205" s="6">
        <f t="shared" si="3"/>
        <v>-1.0327166787322373E-2</v>
      </c>
    </row>
    <row r="206" spans="6:8" x14ac:dyDescent="0.35">
      <c r="F206" s="3">
        <v>45609</v>
      </c>
      <c r="G206" s="4">
        <v>77690.95</v>
      </c>
      <c r="H206" s="6">
        <f t="shared" si="3"/>
        <v>-1.2510044463832082E-2</v>
      </c>
    </row>
    <row r="207" spans="6:8" x14ac:dyDescent="0.35">
      <c r="F207" s="3">
        <v>45610</v>
      </c>
      <c r="G207" s="4">
        <v>77580.31</v>
      </c>
      <c r="H207" s="6">
        <f t="shared" si="3"/>
        <v>-1.42410409449234E-3</v>
      </c>
    </row>
    <row r="208" spans="6:8" x14ac:dyDescent="0.35">
      <c r="F208" s="3">
        <v>45614</v>
      </c>
      <c r="G208" s="4">
        <v>77339.009999999995</v>
      </c>
      <c r="H208" s="6">
        <f t="shared" si="3"/>
        <v>-3.11032528743449E-3</v>
      </c>
    </row>
    <row r="209" spans="6:8" x14ac:dyDescent="0.35">
      <c r="F209" s="3">
        <v>45615</v>
      </c>
      <c r="G209" s="4">
        <v>77578.38</v>
      </c>
      <c r="H209" s="6">
        <f t="shared" si="3"/>
        <v>3.0950745296585147E-3</v>
      </c>
    </row>
    <row r="210" spans="6:8" x14ac:dyDescent="0.35">
      <c r="F210" s="3">
        <v>45617</v>
      </c>
      <c r="G210" s="4">
        <v>77155.789999999994</v>
      </c>
      <c r="H210" s="6">
        <f t="shared" si="3"/>
        <v>-5.4472650756565155E-3</v>
      </c>
    </row>
    <row r="211" spans="6:8" x14ac:dyDescent="0.35">
      <c r="F211" s="3">
        <v>45618</v>
      </c>
      <c r="G211" s="4">
        <v>79117.11</v>
      </c>
      <c r="H211" s="6">
        <f t="shared" si="3"/>
        <v>2.5420256859530754E-2</v>
      </c>
    </row>
    <row r="212" spans="6:8" x14ac:dyDescent="0.35">
      <c r="F212" s="3">
        <v>45621</v>
      </c>
      <c r="G212" s="4">
        <v>80109.850000000006</v>
      </c>
      <c r="H212" s="6">
        <f t="shared" si="3"/>
        <v>1.2547728297962468E-2</v>
      </c>
    </row>
    <row r="213" spans="6:8" x14ac:dyDescent="0.35">
      <c r="F213" s="3">
        <v>45622</v>
      </c>
      <c r="G213" s="4">
        <v>80004.06</v>
      </c>
      <c r="H213" s="6">
        <f t="shared" si="3"/>
        <v>-1.3205617037106432E-3</v>
      </c>
    </row>
    <row r="214" spans="6:8" x14ac:dyDescent="0.35">
      <c r="F214" s="3">
        <v>45623</v>
      </c>
      <c r="G214" s="4">
        <v>80234.080000000002</v>
      </c>
      <c r="H214" s="6">
        <f t="shared" si="3"/>
        <v>2.8751040884675838E-3</v>
      </c>
    </row>
    <row r="215" spans="6:8" x14ac:dyDescent="0.35">
      <c r="F215" s="3">
        <v>45624</v>
      </c>
      <c r="G215" s="4">
        <v>79043.740000000005</v>
      </c>
      <c r="H215" s="6">
        <f t="shared" si="3"/>
        <v>-1.4835840331190897E-2</v>
      </c>
    </row>
    <row r="216" spans="6:8" x14ac:dyDescent="0.35">
      <c r="F216" s="3">
        <v>45625</v>
      </c>
      <c r="G216" s="4">
        <v>79802.789999999994</v>
      </c>
      <c r="H216" s="6">
        <f t="shared" si="3"/>
        <v>9.6029109958610803E-3</v>
      </c>
    </row>
    <row r="217" spans="6:8" x14ac:dyDescent="0.35">
      <c r="F217" s="3">
        <v>45628</v>
      </c>
      <c r="G217" s="4">
        <v>80248.08</v>
      </c>
      <c r="H217" s="6">
        <f t="shared" si="3"/>
        <v>5.5798801019364408E-3</v>
      </c>
    </row>
    <row r="218" spans="6:8" x14ac:dyDescent="0.35">
      <c r="F218" s="3">
        <v>45629</v>
      </c>
      <c r="G218" s="4">
        <v>80845.75</v>
      </c>
      <c r="H218" s="6">
        <f t="shared" si="3"/>
        <v>7.4477794359690819E-3</v>
      </c>
    </row>
    <row r="219" spans="6:8" x14ac:dyDescent="0.35">
      <c r="F219" s="3">
        <v>45630</v>
      </c>
      <c r="G219" s="4">
        <v>80956.33</v>
      </c>
      <c r="H219" s="6">
        <f t="shared" si="3"/>
        <v>1.3677898961912405E-3</v>
      </c>
    </row>
    <row r="220" spans="6:8" x14ac:dyDescent="0.35">
      <c r="F220" s="3">
        <v>45631</v>
      </c>
      <c r="G220" s="4">
        <v>81765.86</v>
      </c>
      <c r="H220" s="6">
        <f t="shared" si="3"/>
        <v>9.9995886671246925E-3</v>
      </c>
    </row>
    <row r="221" spans="6:8" x14ac:dyDescent="0.35">
      <c r="F221" s="3">
        <v>45632</v>
      </c>
      <c r="G221" s="4">
        <v>81709.119999999995</v>
      </c>
      <c r="H221" s="6">
        <f t="shared" si="3"/>
        <v>-6.9393265110895275E-4</v>
      </c>
    </row>
    <row r="222" spans="6:8" x14ac:dyDescent="0.35">
      <c r="F222" s="3">
        <v>45635</v>
      </c>
      <c r="G222" s="4">
        <v>81508.460000000006</v>
      </c>
      <c r="H222" s="6">
        <f t="shared" si="3"/>
        <v>-2.45578461743301E-3</v>
      </c>
    </row>
    <row r="223" spans="6:8" x14ac:dyDescent="0.35">
      <c r="F223" s="3">
        <v>45636</v>
      </c>
      <c r="G223" s="4">
        <v>81510.05</v>
      </c>
      <c r="H223" s="6">
        <f t="shared" si="3"/>
        <v>1.9507177537070319E-5</v>
      </c>
    </row>
    <row r="224" spans="6:8" x14ac:dyDescent="0.35">
      <c r="F224" s="3">
        <v>45637</v>
      </c>
      <c r="G224" s="4">
        <v>81526.14</v>
      </c>
      <c r="H224" s="6">
        <f t="shared" si="3"/>
        <v>1.9739897104709136E-4</v>
      </c>
    </row>
    <row r="225" spans="6:8" x14ac:dyDescent="0.35">
      <c r="F225" s="3">
        <v>45638</v>
      </c>
      <c r="G225" s="4">
        <v>81289.960000000006</v>
      </c>
      <c r="H225" s="6">
        <f t="shared" si="3"/>
        <v>-2.8969849424981264E-3</v>
      </c>
    </row>
    <row r="226" spans="6:8" x14ac:dyDescent="0.35">
      <c r="F226" s="3">
        <v>45639</v>
      </c>
      <c r="G226" s="4">
        <v>82133.119999999995</v>
      </c>
      <c r="H226" s="6">
        <f t="shared" si="3"/>
        <v>1.0372252612745658E-2</v>
      </c>
    </row>
    <row r="227" spans="6:8" x14ac:dyDescent="0.35">
      <c r="F227" s="3">
        <v>45642</v>
      </c>
      <c r="G227" s="4">
        <v>81748.570000000007</v>
      </c>
      <c r="H227" s="6">
        <f t="shared" si="3"/>
        <v>-4.6820332650213681E-3</v>
      </c>
    </row>
    <row r="228" spans="6:8" x14ac:dyDescent="0.35">
      <c r="F228" s="3">
        <v>45643</v>
      </c>
      <c r="G228" s="4">
        <v>80684.45</v>
      </c>
      <c r="H228" s="6">
        <f t="shared" si="3"/>
        <v>-1.3016986107524664E-2</v>
      </c>
    </row>
    <row r="229" spans="6:8" x14ac:dyDescent="0.35">
      <c r="F229" s="3">
        <v>45644</v>
      </c>
      <c r="G229" s="4">
        <v>80182.2</v>
      </c>
      <c r="H229" s="6">
        <f t="shared" si="3"/>
        <v>-6.2248673691150946E-3</v>
      </c>
    </row>
    <row r="230" spans="6:8" x14ac:dyDescent="0.35">
      <c r="F230" s="3">
        <v>45645</v>
      </c>
      <c r="G230" s="4">
        <v>79218.05</v>
      </c>
      <c r="H230" s="6">
        <f t="shared" si="3"/>
        <v>-1.2024489225788249E-2</v>
      </c>
    </row>
    <row r="231" spans="6:8" x14ac:dyDescent="0.35">
      <c r="F231" s="3">
        <v>45646</v>
      </c>
      <c r="G231" s="4">
        <v>78041.59</v>
      </c>
      <c r="H231" s="6">
        <f t="shared" si="3"/>
        <v>-1.4850908347276981E-2</v>
      </c>
    </row>
    <row r="232" spans="6:8" x14ac:dyDescent="0.35">
      <c r="F232" s="3">
        <v>45649</v>
      </c>
      <c r="G232" s="4">
        <v>78540.17</v>
      </c>
      <c r="H232" s="6">
        <f t="shared" si="3"/>
        <v>6.3886448238690274E-3</v>
      </c>
    </row>
    <row r="233" spans="6:8" x14ac:dyDescent="0.35">
      <c r="F233" s="3">
        <v>45650</v>
      </c>
      <c r="G233" s="4">
        <v>78472.87</v>
      </c>
      <c r="H233" s="6">
        <f t="shared" si="3"/>
        <v>-8.5688635509706401E-4</v>
      </c>
    </row>
    <row r="234" spans="6:8" x14ac:dyDescent="0.35">
      <c r="F234" s="3">
        <v>45652</v>
      </c>
      <c r="G234" s="4">
        <v>78472.479999999996</v>
      </c>
      <c r="H234" s="6">
        <f t="shared" si="3"/>
        <v>-4.9698704788214698E-6</v>
      </c>
    </row>
    <row r="235" spans="6:8" x14ac:dyDescent="0.35">
      <c r="F235" s="3">
        <v>45653</v>
      </c>
      <c r="G235" s="4">
        <v>78699.070000000007</v>
      </c>
      <c r="H235" s="6">
        <f t="shared" si="3"/>
        <v>2.8875090987312557E-3</v>
      </c>
    </row>
    <row r="236" spans="6:8" x14ac:dyDescent="0.35">
      <c r="F236" s="3">
        <v>45656</v>
      </c>
      <c r="G236" s="4">
        <v>78248.13</v>
      </c>
      <c r="H236" s="6">
        <f t="shared" si="3"/>
        <v>-5.7299279394280589E-3</v>
      </c>
    </row>
    <row r="237" spans="6:8" x14ac:dyDescent="0.35">
      <c r="F237" s="3">
        <v>45657</v>
      </c>
      <c r="G237" s="4">
        <v>78139.009999999995</v>
      </c>
      <c r="H237" s="6">
        <f t="shared" si="3"/>
        <v>-1.3945381186746264E-3</v>
      </c>
    </row>
    <row r="238" spans="6:8" x14ac:dyDescent="0.35">
      <c r="F238" s="3">
        <v>45658</v>
      </c>
      <c r="G238" s="4">
        <v>78507.41</v>
      </c>
      <c r="H238" s="6">
        <f t="shared" si="3"/>
        <v>4.7146745268464851E-3</v>
      </c>
    </row>
    <row r="239" spans="6:8" x14ac:dyDescent="0.35">
      <c r="F239" s="3">
        <v>45659</v>
      </c>
      <c r="G239" s="4">
        <v>79943.710000000006</v>
      </c>
      <c r="H239" s="6">
        <f t="shared" si="3"/>
        <v>1.8295088323509789E-2</v>
      </c>
    </row>
    <row r="240" spans="6:8" x14ac:dyDescent="0.35">
      <c r="F240" s="3">
        <v>45660</v>
      </c>
      <c r="G240" s="4">
        <v>79223.11</v>
      </c>
      <c r="H240" s="6">
        <f t="shared" si="3"/>
        <v>-9.013842364834046E-3</v>
      </c>
    </row>
    <row r="241" spans="6:8" x14ac:dyDescent="0.35">
      <c r="F241" s="3">
        <v>45663</v>
      </c>
      <c r="G241" s="4">
        <v>77964.990000000005</v>
      </c>
      <c r="H241" s="6">
        <f t="shared" si="3"/>
        <v>-1.5880719653646458E-2</v>
      </c>
    </row>
    <row r="242" spans="6:8" x14ac:dyDescent="0.35">
      <c r="F242" s="3">
        <v>45664</v>
      </c>
      <c r="G242" s="4">
        <v>78199.11</v>
      </c>
      <c r="H242" s="6">
        <f t="shared" si="3"/>
        <v>3.0028862955024938E-3</v>
      </c>
    </row>
    <row r="243" spans="6:8" x14ac:dyDescent="0.35">
      <c r="F243" s="3">
        <v>45665</v>
      </c>
      <c r="G243" s="4">
        <v>78148.490000000005</v>
      </c>
      <c r="H243" s="6">
        <f t="shared" si="3"/>
        <v>-6.4732194522409969E-4</v>
      </c>
    </row>
    <row r="244" spans="6:8" x14ac:dyDescent="0.35">
      <c r="F244" s="3">
        <v>45666</v>
      </c>
      <c r="G244" s="4">
        <v>77620.210000000006</v>
      </c>
      <c r="H244" s="6">
        <f t="shared" si="3"/>
        <v>-6.7599514718710285E-3</v>
      </c>
    </row>
    <row r="245" spans="6:8" x14ac:dyDescent="0.35">
      <c r="F245" s="3">
        <v>45667</v>
      </c>
      <c r="G245" s="4">
        <v>77378.91</v>
      </c>
      <c r="H245" s="6">
        <f t="shared" si="3"/>
        <v>-3.1087264515260449E-3</v>
      </c>
    </row>
    <row r="246" spans="6:8" x14ac:dyDescent="0.35">
      <c r="F246" s="3">
        <v>45670</v>
      </c>
      <c r="G246" s="4">
        <v>76330.009999999995</v>
      </c>
      <c r="H246" s="6">
        <f t="shared" si="3"/>
        <v>-1.3555373163049333E-2</v>
      </c>
    </row>
    <row r="247" spans="6:8" x14ac:dyDescent="0.35">
      <c r="F247" s="3">
        <v>45671</v>
      </c>
      <c r="G247" s="4">
        <v>76499.63</v>
      </c>
      <c r="H247" s="6">
        <f t="shared" si="3"/>
        <v>2.222192817739943E-3</v>
      </c>
    </row>
    <row r="248" spans="6:8" x14ac:dyDescent="0.35">
      <c r="F248" s="3">
        <v>45672</v>
      </c>
      <c r="G248" s="4">
        <v>76724.08</v>
      </c>
      <c r="H248" s="6">
        <f t="shared" si="3"/>
        <v>2.9340011186982373E-3</v>
      </c>
    </row>
    <row r="249" spans="6:8" x14ac:dyDescent="0.35">
      <c r="F249" s="3">
        <v>45673</v>
      </c>
      <c r="G249" s="4">
        <v>77042.820000000007</v>
      </c>
      <c r="H249" s="6">
        <f t="shared" si="3"/>
        <v>4.154367181724572E-3</v>
      </c>
    </row>
    <row r="250" spans="6:8" x14ac:dyDescent="0.35">
      <c r="F250" s="3">
        <v>45674</v>
      </c>
      <c r="G250" s="4">
        <v>76619.33</v>
      </c>
      <c r="H250" s="6">
        <f t="shared" si="3"/>
        <v>-5.4968133305609568E-3</v>
      </c>
    </row>
    <row r="251" spans="6:8" x14ac:dyDescent="0.35">
      <c r="F251" s="3">
        <v>45677</v>
      </c>
      <c r="G251" s="4">
        <v>77073.440000000002</v>
      </c>
      <c r="H251" s="6">
        <f t="shared" si="3"/>
        <v>5.9268333461020006E-3</v>
      </c>
    </row>
    <row r="252" spans="6:8" x14ac:dyDescent="0.35">
      <c r="F252" s="3">
        <v>45678</v>
      </c>
      <c r="G252" s="4">
        <v>75838.36</v>
      </c>
      <c r="H252" s="6">
        <f t="shared" si="3"/>
        <v>-1.6024716166814446E-2</v>
      </c>
    </row>
  </sheetData>
  <sortState xmlns:xlrd2="http://schemas.microsoft.com/office/spreadsheetml/2017/richdata2" ref="F5:G252">
    <sortCondition ref="F4:F252"/>
  </sortState>
  <mergeCells count="2">
    <mergeCell ref="F3:H3"/>
    <mergeCell ref="A1:E1"/>
  </mergeCells>
  <pageMargins left="0.7" right="0.7" top="0.75" bottom="0.75" header="0.3" footer="0.3"/>
  <ignoredErrors>
    <ignoredError sqref="S9 S11 S13 S15 S17 R10 R12 R14 Q11 P12 Q13 Q15 P14 O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A11F-2DCB-45EA-B206-EE6876AA2FF5}">
  <dimension ref="A1:K252"/>
  <sheetViews>
    <sheetView showGridLines="0" zoomScale="80" zoomScaleNormal="80" workbookViewId="0">
      <selection sqref="A1:E1"/>
    </sheetView>
  </sheetViews>
  <sheetFormatPr defaultRowHeight="14.5" x14ac:dyDescent="0.35"/>
  <cols>
    <col min="1" max="1" width="34.90625" bestFit="1" customWidth="1"/>
    <col min="2" max="2" width="37.453125" bestFit="1" customWidth="1"/>
    <col min="3" max="3" width="14.26953125" bestFit="1" customWidth="1"/>
    <col min="4" max="4" width="15" bestFit="1" customWidth="1"/>
    <col min="7" max="7" width="10.54296875" bestFit="1" customWidth="1"/>
    <col min="8" max="8" width="9.08984375" bestFit="1" customWidth="1"/>
    <col min="10" max="10" width="18.81640625" bestFit="1" customWidth="1"/>
  </cols>
  <sheetData>
    <row r="1" spans="1:11" ht="18.5" x14ac:dyDescent="0.45">
      <c r="A1" s="44" t="s">
        <v>170</v>
      </c>
      <c r="B1" s="44"/>
      <c r="C1" s="44"/>
      <c r="D1" s="44"/>
      <c r="E1" s="44"/>
    </row>
    <row r="3" spans="1:11" x14ac:dyDescent="0.35">
      <c r="A3" s="30" t="s">
        <v>0</v>
      </c>
      <c r="B3" s="15" t="s">
        <v>31</v>
      </c>
      <c r="G3" s="20" t="s">
        <v>21</v>
      </c>
      <c r="H3" s="20"/>
      <c r="I3" s="20"/>
    </row>
    <row r="4" spans="1:11" x14ac:dyDescent="0.35">
      <c r="A4" s="30" t="s">
        <v>1</v>
      </c>
      <c r="B4" s="15" t="s">
        <v>2</v>
      </c>
      <c r="G4" s="5" t="s">
        <v>7</v>
      </c>
      <c r="H4" s="5" t="s">
        <v>20</v>
      </c>
      <c r="I4" s="5" t="s">
        <v>23</v>
      </c>
    </row>
    <row r="5" spans="1:11" x14ac:dyDescent="0.35">
      <c r="A5" s="30" t="s">
        <v>3</v>
      </c>
      <c r="B5" s="16">
        <v>45679</v>
      </c>
      <c r="G5" s="3">
        <v>45314</v>
      </c>
      <c r="H5" s="4">
        <v>70370.55</v>
      </c>
    </row>
    <row r="6" spans="1:11" x14ac:dyDescent="0.35">
      <c r="A6" s="30" t="s">
        <v>4</v>
      </c>
      <c r="B6" s="16">
        <v>45685</v>
      </c>
      <c r="G6" s="3">
        <v>45315</v>
      </c>
      <c r="H6" s="4">
        <v>71060.31</v>
      </c>
      <c r="I6" s="6">
        <f>H6/H5-1</f>
        <v>9.8018276111242475E-3</v>
      </c>
      <c r="J6" s="5" t="s">
        <v>22</v>
      </c>
      <c r="K6">
        <f>_xlfn.STDEV.S(I6:I252)</f>
        <v>8.7844840570475043E-3</v>
      </c>
    </row>
    <row r="7" spans="1:11" x14ac:dyDescent="0.35">
      <c r="A7" s="30" t="s">
        <v>48</v>
      </c>
      <c r="B7" s="5">
        <v>76405</v>
      </c>
      <c r="G7" s="3">
        <v>45316</v>
      </c>
      <c r="H7" s="4">
        <v>70700.67</v>
      </c>
      <c r="I7" s="6">
        <f t="shared" ref="I7:I70" si="0">H7/H6-1</f>
        <v>-5.0610530688650623E-3</v>
      </c>
      <c r="J7" s="5" t="s">
        <v>24</v>
      </c>
      <c r="K7">
        <f>K6*SQRT(252)</f>
        <v>0.13944936126575658</v>
      </c>
    </row>
    <row r="8" spans="1:11" x14ac:dyDescent="0.35">
      <c r="A8" s="30" t="s">
        <v>49</v>
      </c>
      <c r="B8" s="5">
        <v>75900</v>
      </c>
      <c r="G8" s="3">
        <v>45320</v>
      </c>
      <c r="H8" s="4">
        <v>71941.570000000007</v>
      </c>
      <c r="I8" s="6">
        <f t="shared" si="0"/>
        <v>1.7551460261975071E-2</v>
      </c>
    </row>
    <row r="9" spans="1:11" x14ac:dyDescent="0.35">
      <c r="A9" s="30" t="s">
        <v>6</v>
      </c>
      <c r="B9" s="5">
        <f>D24/252</f>
        <v>1.984126984126984E-2</v>
      </c>
      <c r="G9" s="3">
        <v>45321</v>
      </c>
      <c r="H9" s="4">
        <v>71139.899999999994</v>
      </c>
      <c r="I9" s="6">
        <f t="shared" si="0"/>
        <v>-1.1143348692557176E-2</v>
      </c>
    </row>
    <row r="10" spans="1:11" x14ac:dyDescent="0.35">
      <c r="A10" s="30" t="s">
        <v>18</v>
      </c>
      <c r="B10" s="17">
        <v>6.83E-2</v>
      </c>
      <c r="G10" s="3">
        <v>45322</v>
      </c>
      <c r="H10" s="4">
        <v>71752.11</v>
      </c>
      <c r="I10" s="6">
        <f t="shared" si="0"/>
        <v>8.6057191533865929E-3</v>
      </c>
    </row>
    <row r="11" spans="1:11" x14ac:dyDescent="0.35">
      <c r="A11" s="30" t="s">
        <v>44</v>
      </c>
      <c r="B11" s="26">
        <f>K6</f>
        <v>8.7844840570475043E-3</v>
      </c>
      <c r="G11" s="3">
        <v>45323</v>
      </c>
      <c r="H11" s="4">
        <v>71645.3</v>
      </c>
      <c r="I11" s="6">
        <f t="shared" si="0"/>
        <v>-1.488597338809905E-3</v>
      </c>
    </row>
    <row r="12" spans="1:11" x14ac:dyDescent="0.35">
      <c r="A12" s="30" t="s">
        <v>45</v>
      </c>
      <c r="B12" s="19">
        <f>K7</f>
        <v>0.13944936126575658</v>
      </c>
      <c r="G12" s="3">
        <v>45324</v>
      </c>
      <c r="H12" s="4">
        <v>72085.63</v>
      </c>
      <c r="I12" s="6">
        <f t="shared" si="0"/>
        <v>6.1459718920851003E-3</v>
      </c>
    </row>
    <row r="13" spans="1:11" x14ac:dyDescent="0.35">
      <c r="A13" s="30" t="s">
        <v>46</v>
      </c>
      <c r="B13" s="27">
        <f>(LN(B7/B8)+(B10+((B12*B12)/2))*B9)/(B12*SQRT(B9))</f>
        <v>0.4164157589945317</v>
      </c>
      <c r="G13" s="3">
        <v>45327</v>
      </c>
      <c r="H13" s="4">
        <v>71731.42</v>
      </c>
      <c r="I13" s="6">
        <f t="shared" si="0"/>
        <v>-4.9137393957714437E-3</v>
      </c>
    </row>
    <row r="14" spans="1:11" x14ac:dyDescent="0.35">
      <c r="A14" s="30" t="s">
        <v>47</v>
      </c>
      <c r="B14" s="28">
        <f>(LN(B7/B8)+((B10-((B12*B12)/2))*B9))/(B12*SQRT(B9))</f>
        <v>0.39677305549571029</v>
      </c>
      <c r="G14" s="3">
        <v>45328</v>
      </c>
      <c r="H14" s="4">
        <v>72186.09</v>
      </c>
      <c r="I14" s="6">
        <f t="shared" si="0"/>
        <v>6.3385054973119637E-3</v>
      </c>
    </row>
    <row r="15" spans="1:11" x14ac:dyDescent="0.35">
      <c r="A15" s="1"/>
      <c r="B15" s="5"/>
      <c r="G15" s="3">
        <v>45329</v>
      </c>
      <c r="H15" s="4">
        <v>72152</v>
      </c>
      <c r="I15" s="6">
        <f t="shared" si="0"/>
        <v>-4.7225164848241352E-4</v>
      </c>
    </row>
    <row r="16" spans="1:11" x14ac:dyDescent="0.35">
      <c r="A16" s="31" t="s">
        <v>50</v>
      </c>
      <c r="B16" s="32"/>
      <c r="C16" s="32"/>
      <c r="D16" s="32"/>
      <c r="G16" s="3">
        <v>45330</v>
      </c>
      <c r="H16" s="4">
        <v>71428.429999999993</v>
      </c>
      <c r="I16" s="6">
        <f t="shared" si="0"/>
        <v>-1.0028412240825069E-2</v>
      </c>
    </row>
    <row r="17" spans="1:9" x14ac:dyDescent="0.35">
      <c r="A17" s="33" t="s">
        <v>51</v>
      </c>
      <c r="B17" s="33" t="s">
        <v>52</v>
      </c>
      <c r="C17" s="33" t="s">
        <v>53</v>
      </c>
      <c r="D17" s="33" t="s">
        <v>54</v>
      </c>
      <c r="G17" s="3">
        <v>45331</v>
      </c>
      <c r="H17" s="4">
        <v>71595.490000000005</v>
      </c>
      <c r="I17" s="6">
        <f t="shared" si="0"/>
        <v>2.3388446309124955E-3</v>
      </c>
    </row>
    <row r="18" spans="1:9" x14ac:dyDescent="0.35">
      <c r="A18" s="33" t="s">
        <v>42</v>
      </c>
      <c r="B18" s="34">
        <f>B7*_xlfn.NORM.S.DIST(B13,TRUE)-B8*EXP(-B10*B9)*_xlfn.NORM.S.DIST(B14,TRUE)</f>
        <v>948.8587414137146</v>
      </c>
      <c r="C18" s="33">
        <v>890</v>
      </c>
      <c r="D18" s="33" t="s">
        <v>55</v>
      </c>
      <c r="G18" s="3">
        <v>45334</v>
      </c>
      <c r="H18" s="4">
        <v>71072.490000000005</v>
      </c>
      <c r="I18" s="6">
        <f t="shared" si="0"/>
        <v>-7.3049294026760192E-3</v>
      </c>
    </row>
    <row r="19" spans="1:9" x14ac:dyDescent="0.35">
      <c r="A19" s="33" t="s">
        <v>43</v>
      </c>
      <c r="B19" s="34">
        <f>B8*EXP(-B10*B9)*_xlfn.NORM.S.DIST(-B14,TRUE)-B7*_xlfn.NORM.S.DIST(-B13,TRUE)</f>
        <v>341.07185579765064</v>
      </c>
      <c r="C19" s="33">
        <v>324.64999999999998</v>
      </c>
      <c r="D19" s="33" t="s">
        <v>55</v>
      </c>
      <c r="G19" s="3">
        <v>45335</v>
      </c>
      <c r="H19" s="4">
        <v>71555.19</v>
      </c>
      <c r="I19" s="6">
        <f t="shared" si="0"/>
        <v>6.7916573627855303E-3</v>
      </c>
    </row>
    <row r="20" spans="1:9" x14ac:dyDescent="0.35">
      <c r="G20" s="3">
        <v>45336</v>
      </c>
      <c r="H20" s="4">
        <v>71822.83</v>
      </c>
      <c r="I20" s="6">
        <f t="shared" si="0"/>
        <v>3.7403296672120501E-3</v>
      </c>
    </row>
    <row r="21" spans="1:9" x14ac:dyDescent="0.35">
      <c r="G21" s="3">
        <v>45337</v>
      </c>
      <c r="H21" s="4">
        <v>72050.38</v>
      </c>
      <c r="I21" s="6">
        <f t="shared" si="0"/>
        <v>3.168212669982573E-3</v>
      </c>
    </row>
    <row r="22" spans="1:9" x14ac:dyDescent="0.35">
      <c r="G22" s="3">
        <v>45338</v>
      </c>
      <c r="H22" s="4">
        <v>72426.64</v>
      </c>
      <c r="I22" s="6">
        <f t="shared" si="0"/>
        <v>5.2221792584576932E-3</v>
      </c>
    </row>
    <row r="23" spans="1:9" ht="15.5" x14ac:dyDescent="0.35">
      <c r="A23" s="25" t="s">
        <v>7</v>
      </c>
      <c r="B23" s="25" t="s">
        <v>8</v>
      </c>
      <c r="C23" s="25" t="s">
        <v>9</v>
      </c>
      <c r="D23" s="25" t="s">
        <v>10</v>
      </c>
      <c r="G23" s="3">
        <v>45341</v>
      </c>
      <c r="H23" s="4">
        <v>72708.160000000003</v>
      </c>
      <c r="I23" s="6">
        <f t="shared" si="0"/>
        <v>3.8869675577937191E-3</v>
      </c>
    </row>
    <row r="24" spans="1:9" x14ac:dyDescent="0.35">
      <c r="A24" s="21">
        <v>45679</v>
      </c>
      <c r="B24" s="22" t="s">
        <v>12</v>
      </c>
      <c r="C24" s="22">
        <v>1</v>
      </c>
      <c r="D24" s="22">
        <f>SUM(C24:C30)</f>
        <v>5</v>
      </c>
      <c r="G24" s="3">
        <v>45342</v>
      </c>
      <c r="H24" s="4">
        <v>73057.399999999994</v>
      </c>
      <c r="I24" s="6">
        <f t="shared" si="0"/>
        <v>4.8033123104751496E-3</v>
      </c>
    </row>
    <row r="25" spans="1:9" x14ac:dyDescent="0.35">
      <c r="A25" s="21">
        <v>45680</v>
      </c>
      <c r="B25" s="22" t="s">
        <v>13</v>
      </c>
      <c r="C25" s="22">
        <v>1</v>
      </c>
      <c r="D25" s="22"/>
      <c r="G25" s="3">
        <v>45343</v>
      </c>
      <c r="H25" s="4">
        <v>72623.09</v>
      </c>
      <c r="I25" s="6">
        <f t="shared" si="0"/>
        <v>-5.9447776679706354E-3</v>
      </c>
    </row>
    <row r="26" spans="1:9" x14ac:dyDescent="0.35">
      <c r="A26" s="21">
        <v>45681</v>
      </c>
      <c r="B26" s="22" t="s">
        <v>14</v>
      </c>
      <c r="C26" s="22">
        <v>1</v>
      </c>
      <c r="D26" s="22"/>
      <c r="G26" s="3">
        <v>45344</v>
      </c>
      <c r="H26" s="4">
        <v>73158.240000000005</v>
      </c>
      <c r="I26" s="6">
        <f t="shared" si="0"/>
        <v>7.3688684962318618E-3</v>
      </c>
    </row>
    <row r="27" spans="1:9" x14ac:dyDescent="0.35">
      <c r="A27" s="21">
        <v>45682</v>
      </c>
      <c r="B27" s="22" t="s">
        <v>15</v>
      </c>
      <c r="C27" s="22">
        <v>0</v>
      </c>
      <c r="D27" s="22"/>
      <c r="G27" s="3">
        <v>45345</v>
      </c>
      <c r="H27" s="4">
        <v>73142.8</v>
      </c>
      <c r="I27" s="6">
        <f t="shared" si="0"/>
        <v>-2.1104936368077087E-4</v>
      </c>
    </row>
    <row r="28" spans="1:9" x14ac:dyDescent="0.35">
      <c r="A28" s="21">
        <v>45683</v>
      </c>
      <c r="B28" s="22" t="s">
        <v>16</v>
      </c>
      <c r="C28" s="22">
        <v>0</v>
      </c>
      <c r="D28" s="22"/>
      <c r="G28" s="3">
        <v>45348</v>
      </c>
      <c r="H28" s="4">
        <v>72790.13</v>
      </c>
      <c r="I28" s="6">
        <f t="shared" si="0"/>
        <v>-4.821663923174957E-3</v>
      </c>
    </row>
    <row r="29" spans="1:9" x14ac:dyDescent="0.35">
      <c r="A29" s="21">
        <v>45684</v>
      </c>
      <c r="B29" s="22" t="s">
        <v>17</v>
      </c>
      <c r="C29" s="22">
        <v>1</v>
      </c>
      <c r="D29" s="22"/>
      <c r="G29" s="3">
        <v>45349</v>
      </c>
      <c r="H29" s="4">
        <v>73095.22</v>
      </c>
      <c r="I29" s="6">
        <f t="shared" si="0"/>
        <v>4.191364955660859E-3</v>
      </c>
    </row>
    <row r="30" spans="1:9" x14ac:dyDescent="0.35">
      <c r="A30" s="23">
        <v>45685</v>
      </c>
      <c r="B30" s="24" t="s">
        <v>11</v>
      </c>
      <c r="C30" s="24">
        <v>1</v>
      </c>
      <c r="D30" s="24"/>
      <c r="G30" s="3">
        <v>45350</v>
      </c>
      <c r="H30" s="4">
        <v>72304.88</v>
      </c>
      <c r="I30" s="6">
        <f t="shared" si="0"/>
        <v>-1.0812471732077666E-2</v>
      </c>
    </row>
    <row r="31" spans="1:9" x14ac:dyDescent="0.35">
      <c r="G31" s="3">
        <v>45351</v>
      </c>
      <c r="H31" s="4">
        <v>72500.3</v>
      </c>
      <c r="I31" s="6">
        <f t="shared" si="0"/>
        <v>2.7027221399162915E-3</v>
      </c>
    </row>
    <row r="32" spans="1:9" x14ac:dyDescent="0.35">
      <c r="G32" s="3">
        <v>45352</v>
      </c>
      <c r="H32" s="4">
        <v>73745.350000000006</v>
      </c>
      <c r="I32" s="6">
        <f t="shared" si="0"/>
        <v>1.7173032387452158E-2</v>
      </c>
    </row>
    <row r="33" spans="7:9" x14ac:dyDescent="0.35">
      <c r="G33" s="3">
        <v>45353</v>
      </c>
      <c r="H33" s="4">
        <v>73806.149999999994</v>
      </c>
      <c r="I33" s="6">
        <f t="shared" si="0"/>
        <v>8.2445876248460337E-4</v>
      </c>
    </row>
    <row r="34" spans="7:9" x14ac:dyDescent="0.35">
      <c r="G34" s="3">
        <v>45355</v>
      </c>
      <c r="H34" s="4">
        <v>73872.289999999994</v>
      </c>
      <c r="I34" s="6">
        <f t="shared" si="0"/>
        <v>8.9613128445265033E-4</v>
      </c>
    </row>
    <row r="35" spans="7:9" x14ac:dyDescent="0.35">
      <c r="G35" s="3">
        <v>45356</v>
      </c>
      <c r="H35" s="4">
        <v>73677.13</v>
      </c>
      <c r="I35" s="6">
        <f t="shared" si="0"/>
        <v>-2.6418566420506329E-3</v>
      </c>
    </row>
    <row r="36" spans="7:9" x14ac:dyDescent="0.35">
      <c r="G36" s="3">
        <v>45357</v>
      </c>
      <c r="H36" s="4">
        <v>74085.990000000005</v>
      </c>
      <c r="I36" s="6">
        <f t="shared" si="0"/>
        <v>5.5493475383745494E-3</v>
      </c>
    </row>
    <row r="37" spans="7:9" x14ac:dyDescent="0.35">
      <c r="G37" s="3">
        <v>45358</v>
      </c>
      <c r="H37" s="4">
        <v>74119.39</v>
      </c>
      <c r="I37" s="6">
        <f t="shared" si="0"/>
        <v>4.5082747763780517E-4</v>
      </c>
    </row>
    <row r="38" spans="7:9" x14ac:dyDescent="0.35">
      <c r="G38" s="3">
        <v>45362</v>
      </c>
      <c r="H38" s="4">
        <v>73502.64</v>
      </c>
      <c r="I38" s="6">
        <f t="shared" si="0"/>
        <v>-8.3210344823398952E-3</v>
      </c>
    </row>
    <row r="39" spans="7:9" x14ac:dyDescent="0.35">
      <c r="G39" s="3">
        <v>45363</v>
      </c>
      <c r="H39" s="4">
        <v>73667.960000000006</v>
      </c>
      <c r="I39" s="6">
        <f t="shared" si="0"/>
        <v>2.2491709141332361E-3</v>
      </c>
    </row>
    <row r="40" spans="7:9" x14ac:dyDescent="0.35">
      <c r="G40" s="3">
        <v>45364</v>
      </c>
      <c r="H40" s="4">
        <v>72761.89</v>
      </c>
      <c r="I40" s="6">
        <f t="shared" si="0"/>
        <v>-1.2299376825420483E-2</v>
      </c>
    </row>
    <row r="41" spans="7:9" x14ac:dyDescent="0.35">
      <c r="G41" s="3">
        <v>45365</v>
      </c>
      <c r="H41" s="4">
        <v>73097.279999999999</v>
      </c>
      <c r="I41" s="6">
        <f t="shared" si="0"/>
        <v>4.6094184744238653E-3</v>
      </c>
    </row>
    <row r="42" spans="7:9" x14ac:dyDescent="0.35">
      <c r="G42" s="3">
        <v>45366</v>
      </c>
      <c r="H42" s="4">
        <v>72643.429999999993</v>
      </c>
      <c r="I42" s="6">
        <f t="shared" si="0"/>
        <v>-6.208849358006252E-3</v>
      </c>
    </row>
    <row r="43" spans="7:9" x14ac:dyDescent="0.35">
      <c r="G43" s="3">
        <v>45369</v>
      </c>
      <c r="H43" s="4">
        <v>72748.42</v>
      </c>
      <c r="I43" s="6">
        <f t="shared" si="0"/>
        <v>1.4452786714505006E-3</v>
      </c>
    </row>
    <row r="44" spans="7:9" x14ac:dyDescent="0.35">
      <c r="G44" s="3">
        <v>45370</v>
      </c>
      <c r="H44" s="4">
        <v>72012.05</v>
      </c>
      <c r="I44" s="6">
        <f t="shared" si="0"/>
        <v>-1.0122144233510433E-2</v>
      </c>
    </row>
    <row r="45" spans="7:9" x14ac:dyDescent="0.35">
      <c r="G45" s="3">
        <v>45371</v>
      </c>
      <c r="H45" s="4">
        <v>72101.69</v>
      </c>
      <c r="I45" s="6">
        <f t="shared" si="0"/>
        <v>1.2447916702829076E-3</v>
      </c>
    </row>
    <row r="46" spans="7:9" x14ac:dyDescent="0.35">
      <c r="G46" s="3">
        <v>45372</v>
      </c>
      <c r="H46" s="4">
        <v>72641.19</v>
      </c>
      <c r="I46" s="6">
        <f t="shared" si="0"/>
        <v>7.4824875810817204E-3</v>
      </c>
    </row>
    <row r="47" spans="7:9" x14ac:dyDescent="0.35">
      <c r="G47" s="3">
        <v>45373</v>
      </c>
      <c r="H47" s="4">
        <v>72831.94</v>
      </c>
      <c r="I47" s="6">
        <f t="shared" si="0"/>
        <v>2.6259206381393785E-3</v>
      </c>
    </row>
    <row r="48" spans="7:9" x14ac:dyDescent="0.35">
      <c r="G48" s="3">
        <v>45377</v>
      </c>
      <c r="H48" s="4">
        <v>72470.3</v>
      </c>
      <c r="I48" s="6">
        <f t="shared" si="0"/>
        <v>-4.9654039148209206E-3</v>
      </c>
    </row>
    <row r="49" spans="7:9" x14ac:dyDescent="0.35">
      <c r="G49" s="3">
        <v>45378</v>
      </c>
      <c r="H49" s="4">
        <v>72996.31</v>
      </c>
      <c r="I49" s="6">
        <f t="shared" si="0"/>
        <v>7.258283738303728E-3</v>
      </c>
    </row>
    <row r="50" spans="7:9" x14ac:dyDescent="0.35">
      <c r="G50" s="3">
        <v>45379</v>
      </c>
      <c r="H50" s="4">
        <v>73651.350000000006</v>
      </c>
      <c r="I50" s="6">
        <f t="shared" si="0"/>
        <v>8.9736042821890738E-3</v>
      </c>
    </row>
    <row r="51" spans="7:9" x14ac:dyDescent="0.35">
      <c r="G51" s="3">
        <v>45383</v>
      </c>
      <c r="H51" s="4">
        <v>74014.55</v>
      </c>
      <c r="I51" s="6">
        <f t="shared" si="0"/>
        <v>4.9313420595820112E-3</v>
      </c>
    </row>
    <row r="52" spans="7:9" x14ac:dyDescent="0.35">
      <c r="G52" s="3">
        <v>45384</v>
      </c>
      <c r="H52" s="4">
        <v>73903.91</v>
      </c>
      <c r="I52" s="6">
        <f t="shared" si="0"/>
        <v>-1.4948412170309178E-3</v>
      </c>
    </row>
    <row r="53" spans="7:9" x14ac:dyDescent="0.35">
      <c r="G53" s="3">
        <v>45385</v>
      </c>
      <c r="H53" s="4">
        <v>73876.820000000007</v>
      </c>
      <c r="I53" s="6">
        <f t="shared" si="0"/>
        <v>-3.6655706037735936E-4</v>
      </c>
    </row>
    <row r="54" spans="7:9" x14ac:dyDescent="0.35">
      <c r="G54" s="3">
        <v>45386</v>
      </c>
      <c r="H54" s="4">
        <v>74227.63</v>
      </c>
      <c r="I54" s="6">
        <f t="shared" si="0"/>
        <v>4.7485801365028113E-3</v>
      </c>
    </row>
    <row r="55" spans="7:9" x14ac:dyDescent="0.35">
      <c r="G55" s="3">
        <v>45387</v>
      </c>
      <c r="H55" s="4">
        <v>74248.22</v>
      </c>
      <c r="I55" s="6">
        <f t="shared" si="0"/>
        <v>2.7738996920678716E-4</v>
      </c>
    </row>
    <row r="56" spans="7:9" x14ac:dyDescent="0.35">
      <c r="G56" s="3">
        <v>45390</v>
      </c>
      <c r="H56" s="4">
        <v>74742.5</v>
      </c>
      <c r="I56" s="6">
        <f t="shared" si="0"/>
        <v>6.6571292887560585E-3</v>
      </c>
    </row>
    <row r="57" spans="7:9" x14ac:dyDescent="0.35">
      <c r="G57" s="3">
        <v>45391</v>
      </c>
      <c r="H57" s="4">
        <v>74683.7</v>
      </c>
      <c r="I57" s="6">
        <f t="shared" si="0"/>
        <v>-7.8670100679001376E-4</v>
      </c>
    </row>
    <row r="58" spans="7:9" x14ac:dyDescent="0.35">
      <c r="G58" s="3">
        <v>45392</v>
      </c>
      <c r="H58" s="4">
        <v>75038.149999999994</v>
      </c>
      <c r="I58" s="6">
        <f t="shared" si="0"/>
        <v>4.7460155294929418E-3</v>
      </c>
    </row>
    <row r="59" spans="7:9" x14ac:dyDescent="0.35">
      <c r="G59" s="3">
        <v>45394</v>
      </c>
      <c r="H59" s="4">
        <v>74244.899999999994</v>
      </c>
      <c r="I59" s="6">
        <f t="shared" si="0"/>
        <v>-1.0571289404123108E-2</v>
      </c>
    </row>
    <row r="60" spans="7:9" x14ac:dyDescent="0.35">
      <c r="G60" s="3">
        <v>45397</v>
      </c>
      <c r="H60" s="4">
        <v>73399.78</v>
      </c>
      <c r="I60" s="6">
        <f t="shared" si="0"/>
        <v>-1.1382869395742956E-2</v>
      </c>
    </row>
    <row r="61" spans="7:9" x14ac:dyDescent="0.35">
      <c r="G61" s="3">
        <v>45398</v>
      </c>
      <c r="H61" s="4">
        <v>72943.679999999993</v>
      </c>
      <c r="I61" s="6">
        <f t="shared" si="0"/>
        <v>-6.213915082579291E-3</v>
      </c>
    </row>
    <row r="62" spans="7:9" x14ac:dyDescent="0.35">
      <c r="G62" s="3">
        <v>45400</v>
      </c>
      <c r="H62" s="4">
        <v>72488.990000000005</v>
      </c>
      <c r="I62" s="6">
        <f t="shared" si="0"/>
        <v>-6.233439278083952E-3</v>
      </c>
    </row>
    <row r="63" spans="7:9" x14ac:dyDescent="0.35">
      <c r="G63" s="3">
        <v>45401</v>
      </c>
      <c r="H63" s="4">
        <v>73088.33</v>
      </c>
      <c r="I63" s="6">
        <f t="shared" si="0"/>
        <v>8.268014218435038E-3</v>
      </c>
    </row>
    <row r="64" spans="7:9" x14ac:dyDescent="0.35">
      <c r="G64" s="3">
        <v>45404</v>
      </c>
      <c r="H64" s="4">
        <v>73648.62</v>
      </c>
      <c r="I64" s="6">
        <f t="shared" si="0"/>
        <v>7.665929704509411E-3</v>
      </c>
    </row>
    <row r="65" spans="7:9" x14ac:dyDescent="0.35">
      <c r="G65" s="3">
        <v>45405</v>
      </c>
      <c r="H65" s="4">
        <v>73738.45</v>
      </c>
      <c r="I65" s="6">
        <f t="shared" si="0"/>
        <v>1.2197105661992946E-3</v>
      </c>
    </row>
    <row r="66" spans="7:9" x14ac:dyDescent="0.35">
      <c r="G66" s="3">
        <v>45406</v>
      </c>
      <c r="H66" s="4">
        <v>73852.94</v>
      </c>
      <c r="I66" s="6">
        <f t="shared" si="0"/>
        <v>1.552649940431472E-3</v>
      </c>
    </row>
    <row r="67" spans="7:9" x14ac:dyDescent="0.35">
      <c r="G67" s="3">
        <v>45407</v>
      </c>
      <c r="H67" s="4">
        <v>74339.44</v>
      </c>
      <c r="I67" s="6">
        <f t="shared" si="0"/>
        <v>6.5874154772984639E-3</v>
      </c>
    </row>
    <row r="68" spans="7:9" x14ac:dyDescent="0.35">
      <c r="G68" s="3">
        <v>45408</v>
      </c>
      <c r="H68" s="4">
        <v>73730.16</v>
      </c>
      <c r="I68" s="6">
        <f t="shared" si="0"/>
        <v>-8.1959186133229167E-3</v>
      </c>
    </row>
    <row r="69" spans="7:9" x14ac:dyDescent="0.35">
      <c r="G69" s="3">
        <v>45411</v>
      </c>
      <c r="H69" s="4">
        <v>74671.28</v>
      </c>
      <c r="I69" s="6">
        <f t="shared" si="0"/>
        <v>1.2764382987911604E-2</v>
      </c>
    </row>
    <row r="70" spans="7:9" x14ac:dyDescent="0.35">
      <c r="G70" s="3">
        <v>45412</v>
      </c>
      <c r="H70" s="4">
        <v>74482.78</v>
      </c>
      <c r="I70" s="6">
        <f t="shared" si="0"/>
        <v>-2.5243975997197854E-3</v>
      </c>
    </row>
    <row r="71" spans="7:9" x14ac:dyDescent="0.35">
      <c r="G71" s="3">
        <v>45414</v>
      </c>
      <c r="H71" s="4">
        <v>74611.11</v>
      </c>
      <c r="I71" s="6">
        <f t="shared" ref="I71:I134" si="1">H71/H70-1</f>
        <v>1.7229485795240418E-3</v>
      </c>
    </row>
    <row r="72" spans="7:9" x14ac:dyDescent="0.35">
      <c r="G72" s="3">
        <v>45415</v>
      </c>
      <c r="H72" s="4">
        <v>73878.149999999994</v>
      </c>
      <c r="I72" s="6">
        <f t="shared" si="1"/>
        <v>-9.8237380465189261E-3</v>
      </c>
    </row>
    <row r="73" spans="7:9" x14ac:dyDescent="0.35">
      <c r="G73" s="3">
        <v>45418</v>
      </c>
      <c r="H73" s="4">
        <v>73895.539999999994</v>
      </c>
      <c r="I73" s="6">
        <f t="shared" si="1"/>
        <v>2.3538759430219436E-4</v>
      </c>
    </row>
    <row r="74" spans="7:9" x14ac:dyDescent="0.35">
      <c r="G74" s="3">
        <v>45419</v>
      </c>
      <c r="H74" s="4">
        <v>73511.850000000006</v>
      </c>
      <c r="I74" s="6">
        <f t="shared" si="1"/>
        <v>-5.1923296047364786E-3</v>
      </c>
    </row>
    <row r="75" spans="7:9" x14ac:dyDescent="0.35">
      <c r="G75" s="3">
        <v>45420</v>
      </c>
      <c r="H75" s="4">
        <v>73466.39</v>
      </c>
      <c r="I75" s="6">
        <f t="shared" si="1"/>
        <v>-6.1840369953969354E-4</v>
      </c>
    </row>
    <row r="76" spans="7:9" x14ac:dyDescent="0.35">
      <c r="G76" s="3">
        <v>45421</v>
      </c>
      <c r="H76" s="4">
        <v>72404.17</v>
      </c>
      <c r="I76" s="6">
        <f t="shared" si="1"/>
        <v>-1.4458584394850482E-2</v>
      </c>
    </row>
    <row r="77" spans="7:9" x14ac:dyDescent="0.35">
      <c r="G77" s="3">
        <v>45422</v>
      </c>
      <c r="H77" s="4">
        <v>72664.47</v>
      </c>
      <c r="I77" s="6">
        <f t="shared" si="1"/>
        <v>3.5950968017450791E-3</v>
      </c>
    </row>
    <row r="78" spans="7:9" x14ac:dyDescent="0.35">
      <c r="G78" s="3">
        <v>45425</v>
      </c>
      <c r="H78" s="4">
        <v>72776.13</v>
      </c>
      <c r="I78" s="6">
        <f t="shared" si="1"/>
        <v>1.5366519565889192E-3</v>
      </c>
    </row>
    <row r="79" spans="7:9" x14ac:dyDescent="0.35">
      <c r="G79" s="3">
        <v>45426</v>
      </c>
      <c r="H79" s="4">
        <v>73104.61</v>
      </c>
      <c r="I79" s="6">
        <f t="shared" si="1"/>
        <v>4.5135678415435532E-3</v>
      </c>
    </row>
    <row r="80" spans="7:9" x14ac:dyDescent="0.35">
      <c r="G80" s="3">
        <v>45427</v>
      </c>
      <c r="H80" s="4">
        <v>72987.03</v>
      </c>
      <c r="I80" s="6">
        <f t="shared" si="1"/>
        <v>-1.6083801007897858E-3</v>
      </c>
    </row>
    <row r="81" spans="7:9" x14ac:dyDescent="0.35">
      <c r="G81" s="3">
        <v>45428</v>
      </c>
      <c r="H81" s="4">
        <v>73663.72</v>
      </c>
      <c r="I81" s="6">
        <f t="shared" si="1"/>
        <v>9.2713732837190754E-3</v>
      </c>
    </row>
    <row r="82" spans="7:9" x14ac:dyDescent="0.35">
      <c r="G82" s="3">
        <v>45429</v>
      </c>
      <c r="H82" s="4">
        <v>73917.03</v>
      </c>
      <c r="I82" s="6">
        <f t="shared" si="1"/>
        <v>3.4387348344611102E-3</v>
      </c>
    </row>
    <row r="83" spans="7:9" x14ac:dyDescent="0.35">
      <c r="G83" s="3">
        <v>45430</v>
      </c>
      <c r="H83" s="4">
        <v>74005.94</v>
      </c>
      <c r="I83" s="6">
        <f t="shared" si="1"/>
        <v>1.2028351247337365E-3</v>
      </c>
    </row>
    <row r="84" spans="7:9" x14ac:dyDescent="0.35">
      <c r="G84" s="3">
        <v>45433</v>
      </c>
      <c r="H84" s="4">
        <v>73953.31</v>
      </c>
      <c r="I84" s="6">
        <f t="shared" si="1"/>
        <v>-7.1115913128061425E-4</v>
      </c>
    </row>
    <row r="85" spans="7:9" x14ac:dyDescent="0.35">
      <c r="G85" s="3">
        <v>45434</v>
      </c>
      <c r="H85" s="4">
        <v>74221.06</v>
      </c>
      <c r="I85" s="6">
        <f t="shared" si="1"/>
        <v>3.620527600454837E-3</v>
      </c>
    </row>
    <row r="86" spans="7:9" x14ac:dyDescent="0.35">
      <c r="G86" s="3">
        <v>45435</v>
      </c>
      <c r="H86" s="4">
        <v>75418.039999999994</v>
      </c>
      <c r="I86" s="6">
        <f t="shared" si="1"/>
        <v>1.6127228579058128E-2</v>
      </c>
    </row>
    <row r="87" spans="7:9" x14ac:dyDescent="0.35">
      <c r="G87" s="3">
        <v>45436</v>
      </c>
      <c r="H87" s="4">
        <v>75410.39</v>
      </c>
      <c r="I87" s="6">
        <f t="shared" si="1"/>
        <v>-1.0143461696954237E-4</v>
      </c>
    </row>
    <row r="88" spans="7:9" x14ac:dyDescent="0.35">
      <c r="G88" s="3">
        <v>45439</v>
      </c>
      <c r="H88" s="4">
        <v>75390.5</v>
      </c>
      <c r="I88" s="6">
        <f t="shared" si="1"/>
        <v>-2.63756758186795E-4</v>
      </c>
    </row>
    <row r="89" spans="7:9" x14ac:dyDescent="0.35">
      <c r="G89" s="3">
        <v>45440</v>
      </c>
      <c r="H89" s="4">
        <v>75170.45</v>
      </c>
      <c r="I89" s="6">
        <f t="shared" si="1"/>
        <v>-2.918802766926909E-3</v>
      </c>
    </row>
    <row r="90" spans="7:9" x14ac:dyDescent="0.35">
      <c r="G90" s="3">
        <v>45441</v>
      </c>
      <c r="H90" s="4">
        <v>74502.899999999994</v>
      </c>
      <c r="I90" s="6">
        <f t="shared" si="1"/>
        <v>-8.880484286045931E-3</v>
      </c>
    </row>
    <row r="91" spans="7:9" x14ac:dyDescent="0.35">
      <c r="G91" s="3">
        <v>45442</v>
      </c>
      <c r="H91" s="4">
        <v>73885.600000000006</v>
      </c>
      <c r="I91" s="6">
        <f t="shared" si="1"/>
        <v>-8.2855835141986134E-3</v>
      </c>
    </row>
    <row r="92" spans="7:9" x14ac:dyDescent="0.35">
      <c r="G92" s="3">
        <v>45443</v>
      </c>
      <c r="H92" s="4">
        <v>73961.31</v>
      </c>
      <c r="I92" s="6">
        <f t="shared" si="1"/>
        <v>1.0246922269019354E-3</v>
      </c>
    </row>
    <row r="93" spans="7:9" x14ac:dyDescent="0.35">
      <c r="G93" s="3">
        <v>45446</v>
      </c>
      <c r="H93" s="4">
        <v>76468.78</v>
      </c>
      <c r="I93" s="6">
        <f t="shared" si="1"/>
        <v>3.3902455216112237E-2</v>
      </c>
    </row>
    <row r="94" spans="7:9" x14ac:dyDescent="0.35">
      <c r="G94" s="3">
        <v>45447</v>
      </c>
      <c r="H94" s="4">
        <v>72079.05</v>
      </c>
      <c r="I94" s="6">
        <f t="shared" si="1"/>
        <v>-5.7405518958194346E-2</v>
      </c>
    </row>
    <row r="95" spans="7:9" x14ac:dyDescent="0.35">
      <c r="G95" s="3">
        <v>45448</v>
      </c>
      <c r="H95" s="4">
        <v>74382.240000000005</v>
      </c>
      <c r="I95" s="6">
        <f t="shared" si="1"/>
        <v>3.1953667535851382E-2</v>
      </c>
    </row>
    <row r="96" spans="7:9" x14ac:dyDescent="0.35">
      <c r="G96" s="3">
        <v>45449</v>
      </c>
      <c r="H96" s="4">
        <v>75074.509999999995</v>
      </c>
      <c r="I96" s="6">
        <f t="shared" si="1"/>
        <v>9.3069259543674399E-3</v>
      </c>
    </row>
    <row r="97" spans="7:9" x14ac:dyDescent="0.35">
      <c r="G97" s="3">
        <v>45450</v>
      </c>
      <c r="H97" s="4">
        <v>76693.36</v>
      </c>
      <c r="I97" s="6">
        <f t="shared" si="1"/>
        <v>2.1563244302227336E-2</v>
      </c>
    </row>
    <row r="98" spans="7:9" x14ac:dyDescent="0.35">
      <c r="G98" s="3">
        <v>45453</v>
      </c>
      <c r="H98" s="4">
        <v>76490.080000000002</v>
      </c>
      <c r="I98" s="6">
        <f t="shared" si="1"/>
        <v>-2.6505554066218462E-3</v>
      </c>
    </row>
    <row r="99" spans="7:9" x14ac:dyDescent="0.35">
      <c r="G99" s="3">
        <v>45454</v>
      </c>
      <c r="H99" s="4">
        <v>76456.59</v>
      </c>
      <c r="I99" s="6">
        <f t="shared" si="1"/>
        <v>-4.3783455318657793E-4</v>
      </c>
    </row>
    <row r="100" spans="7:9" x14ac:dyDescent="0.35">
      <c r="G100" s="3">
        <v>45455</v>
      </c>
      <c r="H100" s="4">
        <v>76606.570000000007</v>
      </c>
      <c r="I100" s="6">
        <f t="shared" si="1"/>
        <v>1.9616360080931816E-3</v>
      </c>
    </row>
    <row r="101" spans="7:9" x14ac:dyDescent="0.35">
      <c r="G101" s="3">
        <v>45456</v>
      </c>
      <c r="H101" s="4">
        <v>76810.899999999994</v>
      </c>
      <c r="I101" s="6">
        <f t="shared" si="1"/>
        <v>2.6672647006644734E-3</v>
      </c>
    </row>
    <row r="102" spans="7:9" x14ac:dyDescent="0.35">
      <c r="G102" s="3">
        <v>45457</v>
      </c>
      <c r="H102" s="4">
        <v>76992.77</v>
      </c>
      <c r="I102" s="6">
        <f t="shared" si="1"/>
        <v>2.3677629086498175E-3</v>
      </c>
    </row>
    <row r="103" spans="7:9" x14ac:dyDescent="0.35">
      <c r="G103" s="3">
        <v>45461</v>
      </c>
      <c r="H103" s="4">
        <v>77301.14</v>
      </c>
      <c r="I103" s="6">
        <f t="shared" si="1"/>
        <v>4.0051812657213581E-3</v>
      </c>
    </row>
    <row r="104" spans="7:9" x14ac:dyDescent="0.35">
      <c r="G104" s="3">
        <v>45462</v>
      </c>
      <c r="H104" s="4">
        <v>77337.59</v>
      </c>
      <c r="I104" s="6">
        <f t="shared" si="1"/>
        <v>4.71532502625438E-4</v>
      </c>
    </row>
    <row r="105" spans="7:9" x14ac:dyDescent="0.35">
      <c r="G105" s="3">
        <v>45463</v>
      </c>
      <c r="H105" s="4">
        <v>77478.929999999993</v>
      </c>
      <c r="I105" s="6">
        <f t="shared" si="1"/>
        <v>1.8275718185682965E-3</v>
      </c>
    </row>
    <row r="106" spans="7:9" x14ac:dyDescent="0.35">
      <c r="G106" s="3">
        <v>45464</v>
      </c>
      <c r="H106" s="4">
        <v>77209.899999999994</v>
      </c>
      <c r="I106" s="6">
        <f t="shared" si="1"/>
        <v>-3.4722988559598988E-3</v>
      </c>
    </row>
    <row r="107" spans="7:9" x14ac:dyDescent="0.35">
      <c r="G107" s="3">
        <v>45467</v>
      </c>
      <c r="H107" s="4">
        <v>77341.08</v>
      </c>
      <c r="I107" s="6">
        <f t="shared" si="1"/>
        <v>1.6990049203535751E-3</v>
      </c>
    </row>
    <row r="108" spans="7:9" x14ac:dyDescent="0.35">
      <c r="G108" s="3">
        <v>45468</v>
      </c>
      <c r="H108" s="4">
        <v>78053.52</v>
      </c>
      <c r="I108" s="6">
        <f t="shared" si="1"/>
        <v>9.2116634523335961E-3</v>
      </c>
    </row>
    <row r="109" spans="7:9" x14ac:dyDescent="0.35">
      <c r="G109" s="3">
        <v>45469</v>
      </c>
      <c r="H109" s="4">
        <v>78674.25</v>
      </c>
      <c r="I109" s="6">
        <f t="shared" si="1"/>
        <v>7.9526202021382719E-3</v>
      </c>
    </row>
    <row r="110" spans="7:9" x14ac:dyDescent="0.35">
      <c r="G110" s="3">
        <v>45470</v>
      </c>
      <c r="H110" s="4">
        <v>79243.179999999993</v>
      </c>
      <c r="I110" s="6">
        <f t="shared" si="1"/>
        <v>7.231463916084202E-3</v>
      </c>
    </row>
    <row r="111" spans="7:9" x14ac:dyDescent="0.35">
      <c r="G111" s="3">
        <v>45471</v>
      </c>
      <c r="H111" s="4">
        <v>79032.73</v>
      </c>
      <c r="I111" s="6">
        <f t="shared" si="1"/>
        <v>-2.6557490499496961E-3</v>
      </c>
    </row>
    <row r="112" spans="7:9" x14ac:dyDescent="0.35">
      <c r="G112" s="3">
        <v>45474</v>
      </c>
      <c r="H112" s="4">
        <v>79476.19</v>
      </c>
      <c r="I112" s="6">
        <f t="shared" si="1"/>
        <v>5.6110930243711277E-3</v>
      </c>
    </row>
    <row r="113" spans="7:9" x14ac:dyDescent="0.35">
      <c r="G113" s="3">
        <v>45475</v>
      </c>
      <c r="H113" s="4">
        <v>79441.45</v>
      </c>
      <c r="I113" s="6">
        <f t="shared" si="1"/>
        <v>-4.3711204575869189E-4</v>
      </c>
    </row>
    <row r="114" spans="7:9" x14ac:dyDescent="0.35">
      <c r="G114" s="3">
        <v>45476</v>
      </c>
      <c r="H114" s="4">
        <v>79986.8</v>
      </c>
      <c r="I114" s="6">
        <f t="shared" si="1"/>
        <v>6.8648042048577995E-3</v>
      </c>
    </row>
    <row r="115" spans="7:9" x14ac:dyDescent="0.35">
      <c r="G115" s="3">
        <v>45477</v>
      </c>
      <c r="H115" s="4">
        <v>80049.67</v>
      </c>
      <c r="I115" s="6">
        <f t="shared" si="1"/>
        <v>7.8600469077394486E-4</v>
      </c>
    </row>
    <row r="116" spans="7:9" x14ac:dyDescent="0.35">
      <c r="G116" s="3">
        <v>45478</v>
      </c>
      <c r="H116" s="4">
        <v>79996.600000000006</v>
      </c>
      <c r="I116" s="6">
        <f t="shared" si="1"/>
        <v>-6.6296338260973808E-4</v>
      </c>
    </row>
    <row r="117" spans="7:9" x14ac:dyDescent="0.35">
      <c r="G117" s="3">
        <v>45481</v>
      </c>
      <c r="H117" s="4">
        <v>79960.38</v>
      </c>
      <c r="I117" s="6">
        <f t="shared" si="1"/>
        <v>-4.527692426927743E-4</v>
      </c>
    </row>
    <row r="118" spans="7:9" x14ac:dyDescent="0.35">
      <c r="G118" s="3">
        <v>45482</v>
      </c>
      <c r="H118" s="4">
        <v>80351.64</v>
      </c>
      <c r="I118" s="6">
        <f t="shared" si="1"/>
        <v>4.8931733440986669E-3</v>
      </c>
    </row>
    <row r="119" spans="7:9" x14ac:dyDescent="0.35">
      <c r="G119" s="3">
        <v>45483</v>
      </c>
      <c r="H119" s="4">
        <v>79924.77</v>
      </c>
      <c r="I119" s="6">
        <f t="shared" si="1"/>
        <v>-5.3125238016298315E-3</v>
      </c>
    </row>
    <row r="120" spans="7:9" x14ac:dyDescent="0.35">
      <c r="G120" s="3">
        <v>45484</v>
      </c>
      <c r="H120" s="4">
        <v>79897.34</v>
      </c>
      <c r="I120" s="6">
        <f t="shared" si="1"/>
        <v>-3.4319773456970015E-4</v>
      </c>
    </row>
    <row r="121" spans="7:9" x14ac:dyDescent="0.35">
      <c r="G121" s="3">
        <v>45485</v>
      </c>
      <c r="H121" s="4">
        <v>80519.34</v>
      </c>
      <c r="I121" s="6">
        <f t="shared" si="1"/>
        <v>7.784990088531174E-3</v>
      </c>
    </row>
    <row r="122" spans="7:9" x14ac:dyDescent="0.35">
      <c r="G122" s="3">
        <v>45488</v>
      </c>
      <c r="H122" s="4">
        <v>80664.86</v>
      </c>
      <c r="I122" s="6">
        <f t="shared" si="1"/>
        <v>1.8072676701026413E-3</v>
      </c>
    </row>
    <row r="123" spans="7:9" x14ac:dyDescent="0.35">
      <c r="G123" s="3">
        <v>45489</v>
      </c>
      <c r="H123" s="4">
        <v>80716.55</v>
      </c>
      <c r="I123" s="6">
        <f t="shared" si="1"/>
        <v>6.4079947575690355E-4</v>
      </c>
    </row>
    <row r="124" spans="7:9" x14ac:dyDescent="0.35">
      <c r="G124" s="3">
        <v>45491</v>
      </c>
      <c r="H124" s="4">
        <v>81343.460000000006</v>
      </c>
      <c r="I124" s="6">
        <f t="shared" si="1"/>
        <v>7.7668086656330626E-3</v>
      </c>
    </row>
    <row r="125" spans="7:9" x14ac:dyDescent="0.35">
      <c r="G125" s="3">
        <v>45492</v>
      </c>
      <c r="H125" s="4">
        <v>80604.649999999994</v>
      </c>
      <c r="I125" s="6">
        <f t="shared" si="1"/>
        <v>-9.0825986502174327E-3</v>
      </c>
    </row>
    <row r="126" spans="7:9" x14ac:dyDescent="0.35">
      <c r="G126" s="3">
        <v>45495</v>
      </c>
      <c r="H126" s="4">
        <v>80502.080000000002</v>
      </c>
      <c r="I126" s="6">
        <f t="shared" si="1"/>
        <v>-1.2725072312824715E-3</v>
      </c>
    </row>
    <row r="127" spans="7:9" x14ac:dyDescent="0.35">
      <c r="G127" s="3">
        <v>45496</v>
      </c>
      <c r="H127" s="4">
        <v>80429.039999999994</v>
      </c>
      <c r="I127" s="6">
        <f t="shared" si="1"/>
        <v>-9.0730574911868089E-4</v>
      </c>
    </row>
    <row r="128" spans="7:9" x14ac:dyDescent="0.35">
      <c r="G128" s="3">
        <v>45497</v>
      </c>
      <c r="H128" s="4">
        <v>80148.88</v>
      </c>
      <c r="I128" s="6">
        <f t="shared" si="1"/>
        <v>-3.4833189604152048E-3</v>
      </c>
    </row>
    <row r="129" spans="7:9" x14ac:dyDescent="0.35">
      <c r="G129" s="3">
        <v>45498</v>
      </c>
      <c r="H129" s="4">
        <v>80039.8</v>
      </c>
      <c r="I129" s="6">
        <f t="shared" si="1"/>
        <v>-1.3609672399664818E-3</v>
      </c>
    </row>
    <row r="130" spans="7:9" x14ac:dyDescent="0.35">
      <c r="G130" s="3">
        <v>45499</v>
      </c>
      <c r="H130" s="4">
        <v>81332.72</v>
      </c>
      <c r="I130" s="6">
        <f t="shared" si="1"/>
        <v>1.6153463651833233E-2</v>
      </c>
    </row>
    <row r="131" spans="7:9" x14ac:dyDescent="0.35">
      <c r="G131" s="3">
        <v>45502</v>
      </c>
      <c r="H131" s="4">
        <v>81355.839999999997</v>
      </c>
      <c r="I131" s="6">
        <f t="shared" si="1"/>
        <v>2.8426443871532037E-4</v>
      </c>
    </row>
    <row r="132" spans="7:9" x14ac:dyDescent="0.35">
      <c r="G132" s="3">
        <v>45503</v>
      </c>
      <c r="H132" s="4">
        <v>81455.399999999994</v>
      </c>
      <c r="I132" s="6">
        <f t="shared" si="1"/>
        <v>1.2237597202608974E-3</v>
      </c>
    </row>
    <row r="133" spans="7:9" x14ac:dyDescent="0.35">
      <c r="G133" s="3">
        <v>45504</v>
      </c>
      <c r="H133" s="4">
        <v>81741.34</v>
      </c>
      <c r="I133" s="6">
        <f t="shared" si="1"/>
        <v>3.5103872794191027E-3</v>
      </c>
    </row>
    <row r="134" spans="7:9" x14ac:dyDescent="0.35">
      <c r="G134" s="3">
        <v>45505</v>
      </c>
      <c r="H134" s="4">
        <v>81867.55</v>
      </c>
      <c r="I134" s="6">
        <f t="shared" si="1"/>
        <v>1.5440167729083853E-3</v>
      </c>
    </row>
    <row r="135" spans="7:9" x14ac:dyDescent="0.35">
      <c r="G135" s="3">
        <v>45506</v>
      </c>
      <c r="H135" s="4">
        <v>80981.95</v>
      </c>
      <c r="I135" s="6">
        <f t="shared" ref="I135:I198" si="2">H135/H134-1</f>
        <v>-1.0817472857072241E-2</v>
      </c>
    </row>
    <row r="136" spans="7:9" x14ac:dyDescent="0.35">
      <c r="G136" s="3">
        <v>45509</v>
      </c>
      <c r="H136" s="4">
        <v>78759.399999999994</v>
      </c>
      <c r="I136" s="6">
        <f t="shared" si="2"/>
        <v>-2.7445004720187738E-2</v>
      </c>
    </row>
    <row r="137" spans="7:9" x14ac:dyDescent="0.35">
      <c r="G137" s="3">
        <v>45510</v>
      </c>
      <c r="H137" s="4">
        <v>78593.070000000007</v>
      </c>
      <c r="I137" s="6">
        <f t="shared" si="2"/>
        <v>-2.1118749000117454E-3</v>
      </c>
    </row>
    <row r="138" spans="7:9" x14ac:dyDescent="0.35">
      <c r="G138" s="3">
        <v>45511</v>
      </c>
      <c r="H138" s="4">
        <v>79468.009999999995</v>
      </c>
      <c r="I138" s="6">
        <f t="shared" si="2"/>
        <v>1.1132533695400681E-2</v>
      </c>
    </row>
    <row r="139" spans="7:9" x14ac:dyDescent="0.35">
      <c r="G139" s="3">
        <v>45512</v>
      </c>
      <c r="H139" s="4">
        <v>78886.22</v>
      </c>
      <c r="I139" s="6">
        <f t="shared" si="2"/>
        <v>-7.3210591280692405E-3</v>
      </c>
    </row>
    <row r="140" spans="7:9" x14ac:dyDescent="0.35">
      <c r="G140" s="3">
        <v>45513</v>
      </c>
      <c r="H140" s="4">
        <v>79705.91</v>
      </c>
      <c r="I140" s="6">
        <f t="shared" si="2"/>
        <v>1.0390788150326014E-2</v>
      </c>
    </row>
    <row r="141" spans="7:9" x14ac:dyDescent="0.35">
      <c r="G141" s="3">
        <v>45516</v>
      </c>
      <c r="H141" s="4">
        <v>79648.92</v>
      </c>
      <c r="I141" s="6">
        <f t="shared" si="2"/>
        <v>-7.150034420283502E-4</v>
      </c>
    </row>
    <row r="142" spans="7:9" x14ac:dyDescent="0.35">
      <c r="G142" s="3">
        <v>45517</v>
      </c>
      <c r="H142" s="4">
        <v>78956.03</v>
      </c>
      <c r="I142" s="6">
        <f t="shared" si="2"/>
        <v>-8.6993018863281701E-3</v>
      </c>
    </row>
    <row r="143" spans="7:9" x14ac:dyDescent="0.35">
      <c r="G143" s="3">
        <v>45518</v>
      </c>
      <c r="H143" s="4">
        <v>79105.88</v>
      </c>
      <c r="I143" s="6">
        <f t="shared" si="2"/>
        <v>1.8978917759671088E-3</v>
      </c>
    </row>
    <row r="144" spans="7:9" x14ac:dyDescent="0.35">
      <c r="G144" s="3">
        <v>45520</v>
      </c>
      <c r="H144" s="4">
        <v>80436.84</v>
      </c>
      <c r="I144" s="6">
        <f t="shared" si="2"/>
        <v>1.6825045116747317E-2</v>
      </c>
    </row>
    <row r="145" spans="7:9" x14ac:dyDescent="0.35">
      <c r="G145" s="3">
        <v>45523</v>
      </c>
      <c r="H145" s="4">
        <v>80424.679999999993</v>
      </c>
      <c r="I145" s="6">
        <f t="shared" si="2"/>
        <v>-1.5117451157953266E-4</v>
      </c>
    </row>
    <row r="146" spans="7:9" x14ac:dyDescent="0.35">
      <c r="G146" s="3">
        <v>45524</v>
      </c>
      <c r="H146" s="4">
        <v>80802.86</v>
      </c>
      <c r="I146" s="6">
        <f t="shared" si="2"/>
        <v>4.7022879046583199E-3</v>
      </c>
    </row>
    <row r="147" spans="7:9" x14ac:dyDescent="0.35">
      <c r="G147" s="3">
        <v>45525</v>
      </c>
      <c r="H147" s="4">
        <v>80905.3</v>
      </c>
      <c r="I147" s="6">
        <f t="shared" si="2"/>
        <v>1.2677769078965895E-3</v>
      </c>
    </row>
    <row r="148" spans="7:9" x14ac:dyDescent="0.35">
      <c r="G148" s="3">
        <v>45526</v>
      </c>
      <c r="H148" s="4">
        <v>81053.19</v>
      </c>
      <c r="I148" s="6">
        <f t="shared" si="2"/>
        <v>1.8279395787419439E-3</v>
      </c>
    </row>
    <row r="149" spans="7:9" x14ac:dyDescent="0.35">
      <c r="G149" s="3">
        <v>45527</v>
      </c>
      <c r="H149" s="4">
        <v>81086.210000000006</v>
      </c>
      <c r="I149" s="6">
        <f t="shared" si="2"/>
        <v>4.0738680365337565E-4</v>
      </c>
    </row>
    <row r="150" spans="7:9" x14ac:dyDescent="0.35">
      <c r="G150" s="3">
        <v>45530</v>
      </c>
      <c r="H150" s="4">
        <v>81698.11</v>
      </c>
      <c r="I150" s="6">
        <f t="shared" si="2"/>
        <v>7.5462893135589404E-3</v>
      </c>
    </row>
    <row r="151" spans="7:9" x14ac:dyDescent="0.35">
      <c r="G151" s="3">
        <v>45531</v>
      </c>
      <c r="H151" s="4">
        <v>81711.759999999995</v>
      </c>
      <c r="I151" s="6">
        <f t="shared" si="2"/>
        <v>1.670785284995091E-4</v>
      </c>
    </row>
    <row r="152" spans="7:9" x14ac:dyDescent="0.35">
      <c r="G152" s="3">
        <v>45532</v>
      </c>
      <c r="H152" s="4">
        <v>81785.56</v>
      </c>
      <c r="I152" s="6">
        <f t="shared" si="2"/>
        <v>9.0317476945789288E-4</v>
      </c>
    </row>
    <row r="153" spans="7:9" x14ac:dyDescent="0.35">
      <c r="G153" s="3">
        <v>45533</v>
      </c>
      <c r="H153" s="4">
        <v>82134.61</v>
      </c>
      <c r="I153" s="6">
        <f t="shared" si="2"/>
        <v>4.2678683131838202E-3</v>
      </c>
    </row>
    <row r="154" spans="7:9" x14ac:dyDescent="0.35">
      <c r="G154" s="3">
        <v>45534</v>
      </c>
      <c r="H154" s="4">
        <v>82365.77</v>
      </c>
      <c r="I154" s="6">
        <f t="shared" si="2"/>
        <v>2.8144043053226486E-3</v>
      </c>
    </row>
    <row r="155" spans="7:9" x14ac:dyDescent="0.35">
      <c r="G155" s="3">
        <v>45537</v>
      </c>
      <c r="H155" s="4">
        <v>82559.839999999997</v>
      </c>
      <c r="I155" s="6">
        <f t="shared" si="2"/>
        <v>2.3561972406740406E-3</v>
      </c>
    </row>
    <row r="156" spans="7:9" x14ac:dyDescent="0.35">
      <c r="G156" s="3">
        <v>45538</v>
      </c>
      <c r="H156" s="4">
        <v>82555.44</v>
      </c>
      <c r="I156" s="6">
        <f t="shared" si="2"/>
        <v>-5.3294676927606588E-5</v>
      </c>
    </row>
    <row r="157" spans="7:9" x14ac:dyDescent="0.35">
      <c r="G157" s="3">
        <v>45539</v>
      </c>
      <c r="H157" s="4">
        <v>82352.639999999999</v>
      </c>
      <c r="I157" s="6">
        <f t="shared" si="2"/>
        <v>-2.456531029330189E-3</v>
      </c>
    </row>
    <row r="158" spans="7:9" x14ac:dyDescent="0.35">
      <c r="G158" s="3">
        <v>45540</v>
      </c>
      <c r="H158" s="4">
        <v>82201.16</v>
      </c>
      <c r="I158" s="6">
        <f t="shared" si="2"/>
        <v>-1.8394067269731362E-3</v>
      </c>
    </row>
    <row r="159" spans="7:9" x14ac:dyDescent="0.35">
      <c r="G159" s="3">
        <v>45541</v>
      </c>
      <c r="H159" s="4">
        <v>81183.929999999993</v>
      </c>
      <c r="I159" s="6">
        <f t="shared" si="2"/>
        <v>-1.2374886193820211E-2</v>
      </c>
    </row>
    <row r="160" spans="7:9" x14ac:dyDescent="0.35">
      <c r="G160" s="3">
        <v>45544</v>
      </c>
      <c r="H160" s="4">
        <v>81559.539999999994</v>
      </c>
      <c r="I160" s="6">
        <f t="shared" si="2"/>
        <v>4.6266545608226739E-3</v>
      </c>
    </row>
    <row r="161" spans="7:9" x14ac:dyDescent="0.35">
      <c r="G161" s="3">
        <v>45545</v>
      </c>
      <c r="H161" s="4">
        <v>81921.289999999994</v>
      </c>
      <c r="I161" s="6">
        <f t="shared" si="2"/>
        <v>4.4354100084429415E-3</v>
      </c>
    </row>
    <row r="162" spans="7:9" x14ac:dyDescent="0.35">
      <c r="G162" s="3">
        <v>45546</v>
      </c>
      <c r="H162" s="4">
        <v>81523.16</v>
      </c>
      <c r="I162" s="6">
        <f t="shared" si="2"/>
        <v>-4.859908822236414E-3</v>
      </c>
    </row>
    <row r="163" spans="7:9" x14ac:dyDescent="0.35">
      <c r="G163" s="3">
        <v>45547</v>
      </c>
      <c r="H163" s="4">
        <v>82962.710000000006</v>
      </c>
      <c r="I163" s="6">
        <f t="shared" si="2"/>
        <v>1.7658172229830127E-2</v>
      </c>
    </row>
    <row r="164" spans="7:9" x14ac:dyDescent="0.35">
      <c r="G164" s="3">
        <v>45548</v>
      </c>
      <c r="H164" s="4">
        <v>82890.94</v>
      </c>
      <c r="I164" s="6">
        <f t="shared" si="2"/>
        <v>-8.6508745917301955E-4</v>
      </c>
    </row>
    <row r="165" spans="7:9" x14ac:dyDescent="0.35">
      <c r="G165" s="3">
        <v>45551</v>
      </c>
      <c r="H165" s="4">
        <v>82988.78</v>
      </c>
      <c r="I165" s="6">
        <f t="shared" si="2"/>
        <v>1.1803461270918358E-3</v>
      </c>
    </row>
    <row r="166" spans="7:9" x14ac:dyDescent="0.35">
      <c r="G166" s="3">
        <v>45552</v>
      </c>
      <c r="H166" s="4">
        <v>83079.66</v>
      </c>
      <c r="I166" s="6">
        <f t="shared" si="2"/>
        <v>1.095087793795857E-3</v>
      </c>
    </row>
    <row r="167" spans="7:9" x14ac:dyDescent="0.35">
      <c r="G167" s="3">
        <v>45553</v>
      </c>
      <c r="H167" s="4">
        <v>82948.23</v>
      </c>
      <c r="I167" s="6">
        <f t="shared" si="2"/>
        <v>-1.581975660468582E-3</v>
      </c>
    </row>
    <row r="168" spans="7:9" x14ac:dyDescent="0.35">
      <c r="G168" s="3">
        <v>45554</v>
      </c>
      <c r="H168" s="4">
        <v>83184.800000000003</v>
      </c>
      <c r="I168" s="6">
        <f t="shared" si="2"/>
        <v>2.8520198682961961E-3</v>
      </c>
    </row>
    <row r="169" spans="7:9" x14ac:dyDescent="0.35">
      <c r="G169" s="3">
        <v>45555</v>
      </c>
      <c r="H169" s="4">
        <v>84544.31</v>
      </c>
      <c r="I169" s="6">
        <f t="shared" si="2"/>
        <v>1.6343250209172711E-2</v>
      </c>
    </row>
    <row r="170" spans="7:9" x14ac:dyDescent="0.35">
      <c r="G170" s="3">
        <v>45558</v>
      </c>
      <c r="H170" s="4">
        <v>84928.61</v>
      </c>
      <c r="I170" s="6">
        <f t="shared" si="2"/>
        <v>4.5455454068996648E-3</v>
      </c>
    </row>
    <row r="171" spans="7:9" x14ac:dyDescent="0.35">
      <c r="G171" s="3">
        <v>45559</v>
      </c>
      <c r="H171" s="4">
        <v>84914.04</v>
      </c>
      <c r="I171" s="6">
        <f t="shared" si="2"/>
        <v>-1.7155585143813212E-4</v>
      </c>
    </row>
    <row r="172" spans="7:9" x14ac:dyDescent="0.35">
      <c r="G172" s="3">
        <v>45560</v>
      </c>
      <c r="H172" s="4">
        <v>85169.87</v>
      </c>
      <c r="I172" s="6">
        <f t="shared" si="2"/>
        <v>3.0128115444749692E-3</v>
      </c>
    </row>
    <row r="173" spans="7:9" x14ac:dyDescent="0.35">
      <c r="G173" s="3">
        <v>45561</v>
      </c>
      <c r="H173" s="4">
        <v>85836.12</v>
      </c>
      <c r="I173" s="6">
        <f t="shared" si="2"/>
        <v>7.8226020539893248E-3</v>
      </c>
    </row>
    <row r="174" spans="7:9" x14ac:dyDescent="0.35">
      <c r="G174" s="3">
        <v>45562</v>
      </c>
      <c r="H174" s="4">
        <v>85571.85</v>
      </c>
      <c r="I174" s="6">
        <f t="shared" si="2"/>
        <v>-3.0787738308766244E-3</v>
      </c>
    </row>
    <row r="175" spans="7:9" x14ac:dyDescent="0.35">
      <c r="G175" s="3">
        <v>45565</v>
      </c>
      <c r="H175" s="4">
        <v>84299.78</v>
      </c>
      <c r="I175" s="6">
        <f t="shared" si="2"/>
        <v>-1.4865519443602149E-2</v>
      </c>
    </row>
    <row r="176" spans="7:9" x14ac:dyDescent="0.35">
      <c r="G176" s="3">
        <v>45566</v>
      </c>
      <c r="H176" s="4">
        <v>84266.29</v>
      </c>
      <c r="I176" s="6">
        <f t="shared" si="2"/>
        <v>-3.972726856464881E-4</v>
      </c>
    </row>
    <row r="177" spans="7:9" x14ac:dyDescent="0.35">
      <c r="G177" s="3">
        <v>45568</v>
      </c>
      <c r="H177" s="4">
        <v>82497.100000000006</v>
      </c>
      <c r="I177" s="6">
        <f t="shared" si="2"/>
        <v>-2.0995228341012639E-2</v>
      </c>
    </row>
    <row r="178" spans="7:9" x14ac:dyDescent="0.35">
      <c r="G178" s="3">
        <v>45569</v>
      </c>
      <c r="H178" s="4">
        <v>81688.45</v>
      </c>
      <c r="I178" s="6">
        <f t="shared" si="2"/>
        <v>-9.8021627426904123E-3</v>
      </c>
    </row>
    <row r="179" spans="7:9" x14ac:dyDescent="0.35">
      <c r="G179" s="3">
        <v>45572</v>
      </c>
      <c r="H179" s="4">
        <v>81050</v>
      </c>
      <c r="I179" s="6">
        <f t="shared" si="2"/>
        <v>-7.8156703915914782E-3</v>
      </c>
    </row>
    <row r="180" spans="7:9" x14ac:dyDescent="0.35">
      <c r="G180" s="3">
        <v>45573</v>
      </c>
      <c r="H180" s="4">
        <v>81634.81</v>
      </c>
      <c r="I180" s="6">
        <f t="shared" si="2"/>
        <v>7.2154225786551507E-3</v>
      </c>
    </row>
    <row r="181" spans="7:9" x14ac:dyDescent="0.35">
      <c r="G181" s="3">
        <v>45574</v>
      </c>
      <c r="H181" s="4">
        <v>81467.100000000006</v>
      </c>
      <c r="I181" s="6">
        <f t="shared" si="2"/>
        <v>-2.054393217795103E-3</v>
      </c>
    </row>
    <row r="182" spans="7:9" x14ac:dyDescent="0.35">
      <c r="G182" s="3">
        <v>45575</v>
      </c>
      <c r="H182" s="4">
        <v>81611.41</v>
      </c>
      <c r="I182" s="6">
        <f t="shared" si="2"/>
        <v>1.7713899230487051E-3</v>
      </c>
    </row>
    <row r="183" spans="7:9" x14ac:dyDescent="0.35">
      <c r="G183" s="3">
        <v>45576</v>
      </c>
      <c r="H183" s="4">
        <v>81381.36</v>
      </c>
      <c r="I183" s="6">
        <f t="shared" si="2"/>
        <v>-2.8188460412582605E-3</v>
      </c>
    </row>
    <row r="184" spans="7:9" x14ac:dyDescent="0.35">
      <c r="G184" s="3">
        <v>45579</v>
      </c>
      <c r="H184" s="4">
        <v>81973.05</v>
      </c>
      <c r="I184" s="6">
        <f t="shared" si="2"/>
        <v>7.2705838290243463E-3</v>
      </c>
    </row>
    <row r="185" spans="7:9" x14ac:dyDescent="0.35">
      <c r="G185" s="3">
        <v>45580</v>
      </c>
      <c r="H185" s="4">
        <v>81820.12</v>
      </c>
      <c r="I185" s="6">
        <f t="shared" si="2"/>
        <v>-1.8656131496876949E-3</v>
      </c>
    </row>
    <row r="186" spans="7:9" x14ac:dyDescent="0.35">
      <c r="G186" s="3">
        <v>45581</v>
      </c>
      <c r="H186" s="4">
        <v>81501.36</v>
      </c>
      <c r="I186" s="6">
        <f t="shared" si="2"/>
        <v>-3.8958632668834037E-3</v>
      </c>
    </row>
    <row r="187" spans="7:9" x14ac:dyDescent="0.35">
      <c r="G187" s="3">
        <v>45582</v>
      </c>
      <c r="H187" s="4">
        <v>81006.61</v>
      </c>
      <c r="I187" s="6">
        <f t="shared" si="2"/>
        <v>-6.0704508489183295E-3</v>
      </c>
    </row>
    <row r="188" spans="7:9" x14ac:dyDescent="0.35">
      <c r="G188" s="3">
        <v>45583</v>
      </c>
      <c r="H188" s="4">
        <v>81224.75</v>
      </c>
      <c r="I188" s="6">
        <f t="shared" si="2"/>
        <v>2.6928666685348546E-3</v>
      </c>
    </row>
    <row r="189" spans="7:9" x14ac:dyDescent="0.35">
      <c r="G189" s="3">
        <v>45586</v>
      </c>
      <c r="H189" s="4">
        <v>81151.27</v>
      </c>
      <c r="I189" s="6">
        <f t="shared" si="2"/>
        <v>-9.0465036826825607E-4</v>
      </c>
    </row>
    <row r="190" spans="7:9" x14ac:dyDescent="0.35">
      <c r="G190" s="3">
        <v>45587</v>
      </c>
      <c r="H190" s="4">
        <v>80220.72</v>
      </c>
      <c r="I190" s="6">
        <f t="shared" si="2"/>
        <v>-1.1466856895770094E-2</v>
      </c>
    </row>
    <row r="191" spans="7:9" x14ac:dyDescent="0.35">
      <c r="G191" s="3">
        <v>45588</v>
      </c>
      <c r="H191" s="4">
        <v>80081.98</v>
      </c>
      <c r="I191" s="6">
        <f t="shared" si="2"/>
        <v>-1.7294783691794713E-3</v>
      </c>
    </row>
    <row r="192" spans="7:9" x14ac:dyDescent="0.35">
      <c r="G192" s="3">
        <v>45589</v>
      </c>
      <c r="H192" s="4">
        <v>80065.16</v>
      </c>
      <c r="I192" s="6">
        <f t="shared" si="2"/>
        <v>-2.1003476687253553E-4</v>
      </c>
    </row>
    <row r="193" spans="7:9" x14ac:dyDescent="0.35">
      <c r="G193" s="3">
        <v>45590</v>
      </c>
      <c r="H193" s="4">
        <v>79402.289999999994</v>
      </c>
      <c r="I193" s="6">
        <f t="shared" si="2"/>
        <v>-8.2791316472734522E-3</v>
      </c>
    </row>
    <row r="194" spans="7:9" x14ac:dyDescent="0.35">
      <c r="G194" s="3">
        <v>45593</v>
      </c>
      <c r="H194" s="4">
        <v>80005.039999999994</v>
      </c>
      <c r="I194" s="6">
        <f t="shared" si="2"/>
        <v>7.5910908866734239E-3</v>
      </c>
    </row>
    <row r="195" spans="7:9" x14ac:dyDescent="0.35">
      <c r="G195" s="3">
        <v>45594</v>
      </c>
      <c r="H195" s="4">
        <v>80369.03</v>
      </c>
      <c r="I195" s="6">
        <f t="shared" si="2"/>
        <v>4.5495883759323341E-3</v>
      </c>
    </row>
    <row r="196" spans="7:9" x14ac:dyDescent="0.35">
      <c r="G196" s="3">
        <v>45595</v>
      </c>
      <c r="H196" s="4">
        <v>79942.179999999993</v>
      </c>
      <c r="I196" s="6">
        <f t="shared" si="2"/>
        <v>-5.3111254422257836E-3</v>
      </c>
    </row>
    <row r="197" spans="7:9" x14ac:dyDescent="0.35">
      <c r="G197" s="3">
        <v>45596</v>
      </c>
      <c r="H197" s="4">
        <v>79389.06</v>
      </c>
      <c r="I197" s="6">
        <f t="shared" si="2"/>
        <v>-6.9190007077615245E-3</v>
      </c>
    </row>
    <row r="198" spans="7:9" x14ac:dyDescent="0.35">
      <c r="G198" s="3">
        <v>45597</v>
      </c>
      <c r="H198" s="4">
        <v>79724.12</v>
      </c>
      <c r="I198" s="6">
        <f t="shared" si="2"/>
        <v>4.2204807564165669E-3</v>
      </c>
    </row>
    <row r="199" spans="7:9" x14ac:dyDescent="0.35">
      <c r="G199" s="3">
        <v>45600</v>
      </c>
      <c r="H199" s="4">
        <v>78782.240000000005</v>
      </c>
      <c r="I199" s="6">
        <f t="shared" ref="I199:I252" si="3">H199/H198-1</f>
        <v>-1.1814241411507442E-2</v>
      </c>
    </row>
    <row r="200" spans="7:9" x14ac:dyDescent="0.35">
      <c r="G200" s="3">
        <v>45601</v>
      </c>
      <c r="H200" s="4">
        <v>79476.63</v>
      </c>
      <c r="I200" s="6">
        <f t="shared" si="3"/>
        <v>8.8140423526927858E-3</v>
      </c>
    </row>
    <row r="201" spans="7:9" x14ac:dyDescent="0.35">
      <c r="G201" s="3">
        <v>45602</v>
      </c>
      <c r="H201" s="4">
        <v>80378.13</v>
      </c>
      <c r="I201" s="6">
        <f t="shared" si="3"/>
        <v>1.1342957042843826E-2</v>
      </c>
    </row>
    <row r="202" spans="7:9" x14ac:dyDescent="0.35">
      <c r="G202" s="3">
        <v>45603</v>
      </c>
      <c r="H202" s="4">
        <v>79541.789999999994</v>
      </c>
      <c r="I202" s="6">
        <f t="shared" si="3"/>
        <v>-1.0405069140075884E-2</v>
      </c>
    </row>
    <row r="203" spans="7:9" x14ac:dyDescent="0.35">
      <c r="G203" s="3">
        <v>45604</v>
      </c>
      <c r="H203" s="4">
        <v>79486.320000000007</v>
      </c>
      <c r="I203" s="6">
        <f t="shared" si="3"/>
        <v>-6.9736926966301738E-4</v>
      </c>
    </row>
    <row r="204" spans="7:9" x14ac:dyDescent="0.35">
      <c r="G204" s="3">
        <v>45607</v>
      </c>
      <c r="H204" s="4">
        <v>79496.149999999994</v>
      </c>
      <c r="I204" s="6">
        <f t="shared" si="3"/>
        <v>1.2366907915706271E-4</v>
      </c>
    </row>
    <row r="205" spans="7:9" x14ac:dyDescent="0.35">
      <c r="G205" s="3">
        <v>45608</v>
      </c>
      <c r="H205" s="4">
        <v>78675.179999999993</v>
      </c>
      <c r="I205" s="6">
        <f t="shared" si="3"/>
        <v>-1.0327166787322373E-2</v>
      </c>
    </row>
    <row r="206" spans="7:9" x14ac:dyDescent="0.35">
      <c r="G206" s="3">
        <v>45609</v>
      </c>
      <c r="H206" s="4">
        <v>77690.95</v>
      </c>
      <c r="I206" s="6">
        <f t="shared" si="3"/>
        <v>-1.2510044463832082E-2</v>
      </c>
    </row>
    <row r="207" spans="7:9" x14ac:dyDescent="0.35">
      <c r="G207" s="3">
        <v>45610</v>
      </c>
      <c r="H207" s="4">
        <v>77580.31</v>
      </c>
      <c r="I207" s="6">
        <f t="shared" si="3"/>
        <v>-1.42410409449234E-3</v>
      </c>
    </row>
    <row r="208" spans="7:9" x14ac:dyDescent="0.35">
      <c r="G208" s="3">
        <v>45614</v>
      </c>
      <c r="H208" s="4">
        <v>77339.009999999995</v>
      </c>
      <c r="I208" s="6">
        <f t="shared" si="3"/>
        <v>-3.11032528743449E-3</v>
      </c>
    </row>
    <row r="209" spans="7:9" x14ac:dyDescent="0.35">
      <c r="G209" s="3">
        <v>45615</v>
      </c>
      <c r="H209" s="4">
        <v>77578.38</v>
      </c>
      <c r="I209" s="6">
        <f t="shared" si="3"/>
        <v>3.0950745296585147E-3</v>
      </c>
    </row>
    <row r="210" spans="7:9" x14ac:dyDescent="0.35">
      <c r="G210" s="3">
        <v>45617</v>
      </c>
      <c r="H210" s="4">
        <v>77155.789999999994</v>
      </c>
      <c r="I210" s="6">
        <f t="shared" si="3"/>
        <v>-5.4472650756565155E-3</v>
      </c>
    </row>
    <row r="211" spans="7:9" x14ac:dyDescent="0.35">
      <c r="G211" s="3">
        <v>45618</v>
      </c>
      <c r="H211" s="4">
        <v>79117.11</v>
      </c>
      <c r="I211" s="6">
        <f t="shared" si="3"/>
        <v>2.5420256859530754E-2</v>
      </c>
    </row>
    <row r="212" spans="7:9" x14ac:dyDescent="0.35">
      <c r="G212" s="3">
        <v>45621</v>
      </c>
      <c r="H212" s="4">
        <v>80109.850000000006</v>
      </c>
      <c r="I212" s="6">
        <f t="shared" si="3"/>
        <v>1.2547728297962468E-2</v>
      </c>
    </row>
    <row r="213" spans="7:9" x14ac:dyDescent="0.35">
      <c r="G213" s="3">
        <v>45622</v>
      </c>
      <c r="H213" s="4">
        <v>80004.06</v>
      </c>
      <c r="I213" s="6">
        <f t="shared" si="3"/>
        <v>-1.3205617037106432E-3</v>
      </c>
    </row>
    <row r="214" spans="7:9" x14ac:dyDescent="0.35">
      <c r="G214" s="3">
        <v>45623</v>
      </c>
      <c r="H214" s="4">
        <v>80234.080000000002</v>
      </c>
      <c r="I214" s="6">
        <f t="shared" si="3"/>
        <v>2.8751040884675838E-3</v>
      </c>
    </row>
    <row r="215" spans="7:9" x14ac:dyDescent="0.35">
      <c r="G215" s="3">
        <v>45624</v>
      </c>
      <c r="H215" s="4">
        <v>79043.740000000005</v>
      </c>
      <c r="I215" s="6">
        <f t="shared" si="3"/>
        <v>-1.4835840331190897E-2</v>
      </c>
    </row>
    <row r="216" spans="7:9" x14ac:dyDescent="0.35">
      <c r="G216" s="3">
        <v>45625</v>
      </c>
      <c r="H216" s="4">
        <v>79802.789999999994</v>
      </c>
      <c r="I216" s="6">
        <f t="shared" si="3"/>
        <v>9.6029109958610803E-3</v>
      </c>
    </row>
    <row r="217" spans="7:9" x14ac:dyDescent="0.35">
      <c r="G217" s="3">
        <v>45628</v>
      </c>
      <c r="H217" s="4">
        <v>80248.08</v>
      </c>
      <c r="I217" s="6">
        <f t="shared" si="3"/>
        <v>5.5798801019364408E-3</v>
      </c>
    </row>
    <row r="218" spans="7:9" x14ac:dyDescent="0.35">
      <c r="G218" s="3">
        <v>45629</v>
      </c>
      <c r="H218" s="4">
        <v>80845.75</v>
      </c>
      <c r="I218" s="6">
        <f t="shared" si="3"/>
        <v>7.4477794359690819E-3</v>
      </c>
    </row>
    <row r="219" spans="7:9" x14ac:dyDescent="0.35">
      <c r="G219" s="3">
        <v>45630</v>
      </c>
      <c r="H219" s="4">
        <v>80956.33</v>
      </c>
      <c r="I219" s="6">
        <f t="shared" si="3"/>
        <v>1.3677898961912405E-3</v>
      </c>
    </row>
    <row r="220" spans="7:9" x14ac:dyDescent="0.35">
      <c r="G220" s="3">
        <v>45631</v>
      </c>
      <c r="H220" s="4">
        <v>81765.86</v>
      </c>
      <c r="I220" s="6">
        <f t="shared" si="3"/>
        <v>9.9995886671246925E-3</v>
      </c>
    </row>
    <row r="221" spans="7:9" x14ac:dyDescent="0.35">
      <c r="G221" s="3">
        <v>45632</v>
      </c>
      <c r="H221" s="4">
        <v>81709.119999999995</v>
      </c>
      <c r="I221" s="6">
        <f t="shared" si="3"/>
        <v>-6.9393265110895275E-4</v>
      </c>
    </row>
    <row r="222" spans="7:9" x14ac:dyDescent="0.35">
      <c r="G222" s="3">
        <v>45635</v>
      </c>
      <c r="H222" s="4">
        <v>81508.460000000006</v>
      </c>
      <c r="I222" s="6">
        <f t="shared" si="3"/>
        <v>-2.45578461743301E-3</v>
      </c>
    </row>
    <row r="223" spans="7:9" x14ac:dyDescent="0.35">
      <c r="G223" s="3">
        <v>45636</v>
      </c>
      <c r="H223" s="4">
        <v>81510.05</v>
      </c>
      <c r="I223" s="6">
        <f t="shared" si="3"/>
        <v>1.9507177537070319E-5</v>
      </c>
    </row>
    <row r="224" spans="7:9" x14ac:dyDescent="0.35">
      <c r="G224" s="3">
        <v>45637</v>
      </c>
      <c r="H224" s="4">
        <v>81526.14</v>
      </c>
      <c r="I224" s="6">
        <f t="shared" si="3"/>
        <v>1.9739897104709136E-4</v>
      </c>
    </row>
    <row r="225" spans="7:9" x14ac:dyDescent="0.35">
      <c r="G225" s="3">
        <v>45638</v>
      </c>
      <c r="H225" s="4">
        <v>81289.960000000006</v>
      </c>
      <c r="I225" s="6">
        <f t="shared" si="3"/>
        <v>-2.8969849424981264E-3</v>
      </c>
    </row>
    <row r="226" spans="7:9" x14ac:dyDescent="0.35">
      <c r="G226" s="3">
        <v>45639</v>
      </c>
      <c r="H226" s="4">
        <v>82133.119999999995</v>
      </c>
      <c r="I226" s="6">
        <f t="shared" si="3"/>
        <v>1.0372252612745658E-2</v>
      </c>
    </row>
    <row r="227" spans="7:9" x14ac:dyDescent="0.35">
      <c r="G227" s="3">
        <v>45642</v>
      </c>
      <c r="H227" s="4">
        <v>81748.570000000007</v>
      </c>
      <c r="I227" s="6">
        <f t="shared" si="3"/>
        <v>-4.6820332650213681E-3</v>
      </c>
    </row>
    <row r="228" spans="7:9" x14ac:dyDescent="0.35">
      <c r="G228" s="3">
        <v>45643</v>
      </c>
      <c r="H228" s="4">
        <v>80684.45</v>
      </c>
      <c r="I228" s="6">
        <f t="shared" si="3"/>
        <v>-1.3016986107524664E-2</v>
      </c>
    </row>
    <row r="229" spans="7:9" x14ac:dyDescent="0.35">
      <c r="G229" s="3">
        <v>45644</v>
      </c>
      <c r="H229" s="4">
        <v>80182.2</v>
      </c>
      <c r="I229" s="6">
        <f t="shared" si="3"/>
        <v>-6.2248673691150946E-3</v>
      </c>
    </row>
    <row r="230" spans="7:9" x14ac:dyDescent="0.35">
      <c r="G230" s="3">
        <v>45645</v>
      </c>
      <c r="H230" s="4">
        <v>79218.05</v>
      </c>
      <c r="I230" s="6">
        <f t="shared" si="3"/>
        <v>-1.2024489225788249E-2</v>
      </c>
    </row>
    <row r="231" spans="7:9" x14ac:dyDescent="0.35">
      <c r="G231" s="3">
        <v>45646</v>
      </c>
      <c r="H231" s="4">
        <v>78041.59</v>
      </c>
      <c r="I231" s="6">
        <f t="shared" si="3"/>
        <v>-1.4850908347276981E-2</v>
      </c>
    </row>
    <row r="232" spans="7:9" x14ac:dyDescent="0.35">
      <c r="G232" s="3">
        <v>45649</v>
      </c>
      <c r="H232" s="4">
        <v>78540.17</v>
      </c>
      <c r="I232" s="6">
        <f t="shared" si="3"/>
        <v>6.3886448238690274E-3</v>
      </c>
    </row>
    <row r="233" spans="7:9" x14ac:dyDescent="0.35">
      <c r="G233" s="3">
        <v>45650</v>
      </c>
      <c r="H233" s="4">
        <v>78472.87</v>
      </c>
      <c r="I233" s="6">
        <f t="shared" si="3"/>
        <v>-8.5688635509706401E-4</v>
      </c>
    </row>
    <row r="234" spans="7:9" x14ac:dyDescent="0.35">
      <c r="G234" s="3">
        <v>45652</v>
      </c>
      <c r="H234" s="4">
        <v>78472.479999999996</v>
      </c>
      <c r="I234" s="6">
        <f t="shared" si="3"/>
        <v>-4.9698704788214698E-6</v>
      </c>
    </row>
    <row r="235" spans="7:9" x14ac:dyDescent="0.35">
      <c r="G235" s="3">
        <v>45653</v>
      </c>
      <c r="H235" s="4">
        <v>78699.070000000007</v>
      </c>
      <c r="I235" s="6">
        <f t="shared" si="3"/>
        <v>2.8875090987312557E-3</v>
      </c>
    </row>
    <row r="236" spans="7:9" x14ac:dyDescent="0.35">
      <c r="G236" s="3">
        <v>45656</v>
      </c>
      <c r="H236" s="4">
        <v>78248.13</v>
      </c>
      <c r="I236" s="6">
        <f t="shared" si="3"/>
        <v>-5.7299279394280589E-3</v>
      </c>
    </row>
    <row r="237" spans="7:9" x14ac:dyDescent="0.35">
      <c r="G237" s="3">
        <v>45657</v>
      </c>
      <c r="H237" s="4">
        <v>78139.009999999995</v>
      </c>
      <c r="I237" s="6">
        <f t="shared" si="3"/>
        <v>-1.3945381186746264E-3</v>
      </c>
    </row>
    <row r="238" spans="7:9" x14ac:dyDescent="0.35">
      <c r="G238" s="3">
        <v>45658</v>
      </c>
      <c r="H238" s="4">
        <v>78507.41</v>
      </c>
      <c r="I238" s="6">
        <f t="shared" si="3"/>
        <v>4.7146745268464851E-3</v>
      </c>
    </row>
    <row r="239" spans="7:9" x14ac:dyDescent="0.35">
      <c r="G239" s="3">
        <v>45659</v>
      </c>
      <c r="H239" s="4">
        <v>79943.710000000006</v>
      </c>
      <c r="I239" s="6">
        <f t="shared" si="3"/>
        <v>1.8295088323509789E-2</v>
      </c>
    </row>
    <row r="240" spans="7:9" x14ac:dyDescent="0.35">
      <c r="G240" s="3">
        <v>45660</v>
      </c>
      <c r="H240" s="4">
        <v>79223.11</v>
      </c>
      <c r="I240" s="6">
        <f t="shared" si="3"/>
        <v>-9.013842364834046E-3</v>
      </c>
    </row>
    <row r="241" spans="7:9" x14ac:dyDescent="0.35">
      <c r="G241" s="3">
        <v>45663</v>
      </c>
      <c r="H241" s="4">
        <v>77964.990000000005</v>
      </c>
      <c r="I241" s="6">
        <f t="shared" si="3"/>
        <v>-1.5880719653646458E-2</v>
      </c>
    </row>
    <row r="242" spans="7:9" x14ac:dyDescent="0.35">
      <c r="G242" s="3">
        <v>45664</v>
      </c>
      <c r="H242" s="4">
        <v>78199.11</v>
      </c>
      <c r="I242" s="6">
        <f t="shared" si="3"/>
        <v>3.0028862955024938E-3</v>
      </c>
    </row>
    <row r="243" spans="7:9" x14ac:dyDescent="0.35">
      <c r="G243" s="3">
        <v>45665</v>
      </c>
      <c r="H243" s="4">
        <v>78148.490000000005</v>
      </c>
      <c r="I243" s="6">
        <f t="shared" si="3"/>
        <v>-6.4732194522409969E-4</v>
      </c>
    </row>
    <row r="244" spans="7:9" x14ac:dyDescent="0.35">
      <c r="G244" s="3">
        <v>45666</v>
      </c>
      <c r="H244" s="4">
        <v>77620.210000000006</v>
      </c>
      <c r="I244" s="6">
        <f t="shared" si="3"/>
        <v>-6.7599514718710285E-3</v>
      </c>
    </row>
    <row r="245" spans="7:9" x14ac:dyDescent="0.35">
      <c r="G245" s="3">
        <v>45667</v>
      </c>
      <c r="H245" s="4">
        <v>77378.91</v>
      </c>
      <c r="I245" s="6">
        <f t="shared" si="3"/>
        <v>-3.1087264515260449E-3</v>
      </c>
    </row>
    <row r="246" spans="7:9" x14ac:dyDescent="0.35">
      <c r="G246" s="3">
        <v>45670</v>
      </c>
      <c r="H246" s="4">
        <v>76330.009999999995</v>
      </c>
      <c r="I246" s="6">
        <f t="shared" si="3"/>
        <v>-1.3555373163049333E-2</v>
      </c>
    </row>
    <row r="247" spans="7:9" x14ac:dyDescent="0.35">
      <c r="G247" s="3">
        <v>45671</v>
      </c>
      <c r="H247" s="4">
        <v>76499.63</v>
      </c>
      <c r="I247" s="6">
        <f t="shared" si="3"/>
        <v>2.222192817739943E-3</v>
      </c>
    </row>
    <row r="248" spans="7:9" x14ac:dyDescent="0.35">
      <c r="G248" s="3">
        <v>45672</v>
      </c>
      <c r="H248" s="4">
        <v>76724.08</v>
      </c>
      <c r="I248" s="6">
        <f t="shared" si="3"/>
        <v>2.9340011186982373E-3</v>
      </c>
    </row>
    <row r="249" spans="7:9" x14ac:dyDescent="0.35">
      <c r="G249" s="3">
        <v>45673</v>
      </c>
      <c r="H249" s="4">
        <v>77042.820000000007</v>
      </c>
      <c r="I249" s="6">
        <f t="shared" si="3"/>
        <v>4.154367181724572E-3</v>
      </c>
    </row>
    <row r="250" spans="7:9" x14ac:dyDescent="0.35">
      <c r="G250" s="3">
        <v>45674</v>
      </c>
      <c r="H250" s="4">
        <v>76619.33</v>
      </c>
      <c r="I250" s="6">
        <f t="shared" si="3"/>
        <v>-5.4968133305609568E-3</v>
      </c>
    </row>
    <row r="251" spans="7:9" x14ac:dyDescent="0.35">
      <c r="G251" s="3">
        <v>45677</v>
      </c>
      <c r="H251" s="4">
        <v>77073.440000000002</v>
      </c>
      <c r="I251" s="6">
        <f t="shared" si="3"/>
        <v>5.9268333461020006E-3</v>
      </c>
    </row>
    <row r="252" spans="7:9" x14ac:dyDescent="0.35">
      <c r="G252" s="3">
        <v>45678</v>
      </c>
      <c r="H252" s="4">
        <v>75838.36</v>
      </c>
      <c r="I252" s="6">
        <f t="shared" si="3"/>
        <v>-1.6024716166814446E-2</v>
      </c>
    </row>
  </sheetData>
  <mergeCells count="2">
    <mergeCell ref="G3:I3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89E0-C04D-48C4-B757-1904E3FE32EE}">
  <dimension ref="A1:DJ252"/>
  <sheetViews>
    <sheetView showGridLines="0" topLeftCell="B1" zoomScale="80" zoomScaleNormal="80" workbookViewId="0">
      <selection activeCell="B1" sqref="B1:F1"/>
    </sheetView>
  </sheetViews>
  <sheetFormatPr defaultRowHeight="14.5" x14ac:dyDescent="0.35"/>
  <cols>
    <col min="1" max="1" width="19.453125" bestFit="1" customWidth="1"/>
    <col min="2" max="2" width="37.453125" bestFit="1" customWidth="1"/>
    <col min="3" max="4" width="15" bestFit="1" customWidth="1"/>
    <col min="6" max="6" width="10.54296875" bestFit="1" customWidth="1"/>
    <col min="7" max="7" width="9.08984375" bestFit="1" customWidth="1"/>
    <col min="10" max="10" width="18.54296875" bestFit="1" customWidth="1"/>
    <col min="14" max="14" width="19.7265625" bestFit="1" customWidth="1"/>
  </cols>
  <sheetData>
    <row r="1" spans="1:114" ht="18.5" x14ac:dyDescent="0.45">
      <c r="B1" s="44" t="s">
        <v>171</v>
      </c>
      <c r="C1" s="44"/>
      <c r="D1" s="44"/>
      <c r="E1" s="44"/>
      <c r="F1" s="44"/>
    </row>
    <row r="3" spans="1:114" x14ac:dyDescent="0.35">
      <c r="A3" s="30" t="s">
        <v>0</v>
      </c>
      <c r="B3" s="15" t="s">
        <v>31</v>
      </c>
      <c r="F3" s="20" t="s">
        <v>21</v>
      </c>
      <c r="G3" s="20"/>
      <c r="H3" s="20"/>
      <c r="J3" s="5" t="s">
        <v>56</v>
      </c>
      <c r="K3">
        <f>B7</f>
        <v>76405</v>
      </c>
      <c r="M3" s="38" t="s">
        <v>8</v>
      </c>
      <c r="N3" s="38" t="s">
        <v>61</v>
      </c>
      <c r="O3" s="38" t="s">
        <v>62</v>
      </c>
      <c r="P3" s="38" t="s">
        <v>63</v>
      </c>
      <c r="Q3" s="38" t="s">
        <v>64</v>
      </c>
      <c r="R3" s="38" t="s">
        <v>65</v>
      </c>
      <c r="S3" s="38" t="s">
        <v>66</v>
      </c>
      <c r="T3" s="38" t="s">
        <v>67</v>
      </c>
      <c r="U3" s="38" t="s">
        <v>68</v>
      </c>
      <c r="V3" s="38" t="s">
        <v>69</v>
      </c>
      <c r="W3" s="38" t="s">
        <v>70</v>
      </c>
      <c r="X3" s="38" t="s">
        <v>71</v>
      </c>
      <c r="Y3" s="38" t="s">
        <v>72</v>
      </c>
      <c r="Z3" s="38" t="s">
        <v>73</v>
      </c>
      <c r="AA3" s="38" t="s">
        <v>74</v>
      </c>
      <c r="AB3" s="38" t="s">
        <v>75</v>
      </c>
      <c r="AC3" s="38" t="s">
        <v>76</v>
      </c>
      <c r="AD3" s="38" t="s">
        <v>77</v>
      </c>
      <c r="AE3" s="38" t="s">
        <v>78</v>
      </c>
      <c r="AF3" s="38" t="s">
        <v>79</v>
      </c>
      <c r="AG3" s="38" t="s">
        <v>80</v>
      </c>
      <c r="AH3" s="38" t="s">
        <v>81</v>
      </c>
      <c r="AI3" s="38" t="s">
        <v>82</v>
      </c>
      <c r="AJ3" s="38" t="s">
        <v>83</v>
      </c>
      <c r="AK3" s="38" t="s">
        <v>84</v>
      </c>
      <c r="AL3" s="38" t="s">
        <v>85</v>
      </c>
      <c r="AM3" s="38" t="s">
        <v>86</v>
      </c>
      <c r="AN3" s="38" t="s">
        <v>87</v>
      </c>
      <c r="AO3" s="38" t="s">
        <v>88</v>
      </c>
      <c r="AP3" s="38" t="s">
        <v>89</v>
      </c>
      <c r="AQ3" s="38" t="s">
        <v>90</v>
      </c>
      <c r="AR3" s="38" t="s">
        <v>91</v>
      </c>
      <c r="AS3" s="38" t="s">
        <v>92</v>
      </c>
      <c r="AT3" s="38" t="s">
        <v>93</v>
      </c>
      <c r="AU3" s="38" t="s">
        <v>94</v>
      </c>
      <c r="AV3" s="38" t="s">
        <v>95</v>
      </c>
      <c r="AW3" s="38" t="s">
        <v>96</v>
      </c>
      <c r="AX3" s="38" t="s">
        <v>97</v>
      </c>
      <c r="AY3" s="38" t="s">
        <v>98</v>
      </c>
      <c r="AZ3" s="38" t="s">
        <v>99</v>
      </c>
      <c r="BA3" s="38" t="s">
        <v>100</v>
      </c>
      <c r="BB3" s="38" t="s">
        <v>101</v>
      </c>
      <c r="BC3" s="38" t="s">
        <v>102</v>
      </c>
      <c r="BD3" s="38" t="s">
        <v>103</v>
      </c>
      <c r="BE3" s="38" t="s">
        <v>104</v>
      </c>
      <c r="BF3" s="38" t="s">
        <v>105</v>
      </c>
      <c r="BG3" s="38" t="s">
        <v>106</v>
      </c>
      <c r="BH3" s="38" t="s">
        <v>107</v>
      </c>
      <c r="BI3" s="38" t="s">
        <v>108</v>
      </c>
      <c r="BJ3" s="38" t="s">
        <v>109</v>
      </c>
      <c r="BK3" s="38" t="s">
        <v>110</v>
      </c>
      <c r="BL3" s="38" t="s">
        <v>111</v>
      </c>
      <c r="BM3" s="38" t="s">
        <v>112</v>
      </c>
      <c r="BN3" s="38" t="s">
        <v>113</v>
      </c>
      <c r="BO3" s="38" t="s">
        <v>114</v>
      </c>
      <c r="BP3" s="38" t="s">
        <v>115</v>
      </c>
      <c r="BQ3" s="38" t="s">
        <v>116</v>
      </c>
      <c r="BR3" s="38" t="s">
        <v>117</v>
      </c>
      <c r="BS3" s="38" t="s">
        <v>118</v>
      </c>
      <c r="BT3" s="38" t="s">
        <v>119</v>
      </c>
      <c r="BU3" s="38" t="s">
        <v>120</v>
      </c>
      <c r="BV3" s="38" t="s">
        <v>121</v>
      </c>
      <c r="BW3" s="38" t="s">
        <v>122</v>
      </c>
      <c r="BX3" s="38" t="s">
        <v>123</v>
      </c>
      <c r="BY3" s="38" t="s">
        <v>124</v>
      </c>
      <c r="BZ3" s="38" t="s">
        <v>125</v>
      </c>
      <c r="CA3" s="38" t="s">
        <v>126</v>
      </c>
      <c r="CB3" s="38" t="s">
        <v>127</v>
      </c>
      <c r="CC3" s="38" t="s">
        <v>128</v>
      </c>
      <c r="CD3" s="38" t="s">
        <v>129</v>
      </c>
      <c r="CE3" s="38" t="s">
        <v>130</v>
      </c>
      <c r="CF3" s="38" t="s">
        <v>131</v>
      </c>
      <c r="CG3" s="38" t="s">
        <v>132</v>
      </c>
      <c r="CH3" s="38" t="s">
        <v>133</v>
      </c>
      <c r="CI3" s="38" t="s">
        <v>134</v>
      </c>
      <c r="CJ3" s="38" t="s">
        <v>135</v>
      </c>
      <c r="CK3" s="38" t="s">
        <v>136</v>
      </c>
      <c r="CL3" s="38" t="s">
        <v>137</v>
      </c>
      <c r="CM3" s="38" t="s">
        <v>138</v>
      </c>
      <c r="CN3" s="38" t="s">
        <v>139</v>
      </c>
      <c r="CO3" s="38" t="s">
        <v>140</v>
      </c>
      <c r="CP3" s="38" t="s">
        <v>141</v>
      </c>
      <c r="CQ3" s="38" t="s">
        <v>142</v>
      </c>
      <c r="CR3" s="38" t="s">
        <v>143</v>
      </c>
      <c r="CS3" s="38" t="s">
        <v>144</v>
      </c>
      <c r="CT3" s="38" t="s">
        <v>145</v>
      </c>
      <c r="CU3" s="38" t="s">
        <v>146</v>
      </c>
      <c r="CV3" s="38" t="s">
        <v>147</v>
      </c>
      <c r="CW3" s="38" t="s">
        <v>148</v>
      </c>
      <c r="CX3" s="38" t="s">
        <v>149</v>
      </c>
      <c r="CY3" s="38" t="s">
        <v>150</v>
      </c>
      <c r="CZ3" s="38" t="s">
        <v>151</v>
      </c>
      <c r="DA3" s="38" t="s">
        <v>152</v>
      </c>
      <c r="DB3" s="38" t="s">
        <v>153</v>
      </c>
      <c r="DC3" s="38" t="s">
        <v>154</v>
      </c>
      <c r="DD3" s="38" t="s">
        <v>155</v>
      </c>
      <c r="DE3" s="38" t="s">
        <v>156</v>
      </c>
      <c r="DF3" s="38" t="s">
        <v>157</v>
      </c>
      <c r="DG3" s="38" t="s">
        <v>158</v>
      </c>
      <c r="DH3" s="38" t="s">
        <v>159</v>
      </c>
      <c r="DI3" s="38" t="s">
        <v>160</v>
      </c>
      <c r="DJ3" s="38" t="s">
        <v>161</v>
      </c>
    </row>
    <row r="4" spans="1:114" x14ac:dyDescent="0.35">
      <c r="A4" s="30" t="s">
        <v>1</v>
      </c>
      <c r="B4" s="15" t="s">
        <v>2</v>
      </c>
      <c r="F4" s="5" t="s">
        <v>7</v>
      </c>
      <c r="G4" s="5" t="s">
        <v>20</v>
      </c>
      <c r="H4" s="5" t="s">
        <v>23</v>
      </c>
      <c r="J4" s="5" t="s">
        <v>57</v>
      </c>
      <c r="K4" s="37">
        <f>AVERAGE(H6:H252)</f>
        <v>3.4160775088633798E-4</v>
      </c>
      <c r="M4" s="41">
        <v>0</v>
      </c>
      <c r="N4" s="42">
        <v>0</v>
      </c>
      <c r="O4">
        <v>76405</v>
      </c>
      <c r="P4">
        <v>76405</v>
      </c>
      <c r="Q4">
        <v>76405</v>
      </c>
      <c r="R4">
        <v>76405</v>
      </c>
      <c r="S4">
        <v>76405</v>
      </c>
      <c r="T4">
        <v>76405</v>
      </c>
      <c r="U4">
        <v>76405</v>
      </c>
      <c r="V4">
        <v>76405</v>
      </c>
      <c r="W4">
        <v>76405</v>
      </c>
      <c r="X4">
        <v>76405</v>
      </c>
      <c r="Y4">
        <v>76405</v>
      </c>
      <c r="Z4">
        <v>76405</v>
      </c>
      <c r="AA4">
        <v>76405</v>
      </c>
      <c r="AB4">
        <v>76405</v>
      </c>
      <c r="AC4">
        <v>76405</v>
      </c>
      <c r="AD4">
        <v>76405</v>
      </c>
      <c r="AE4">
        <v>76405</v>
      </c>
      <c r="AF4">
        <v>76405</v>
      </c>
      <c r="AG4">
        <v>76405</v>
      </c>
      <c r="AH4">
        <v>76405</v>
      </c>
      <c r="AI4">
        <v>76405</v>
      </c>
      <c r="AJ4">
        <v>76405</v>
      </c>
      <c r="AK4">
        <v>76405</v>
      </c>
      <c r="AL4">
        <v>76405</v>
      </c>
      <c r="AM4">
        <v>76405</v>
      </c>
      <c r="AN4">
        <v>76405</v>
      </c>
      <c r="AO4">
        <v>76405</v>
      </c>
      <c r="AP4">
        <v>76405</v>
      </c>
      <c r="AQ4">
        <v>76405</v>
      </c>
      <c r="AR4">
        <v>76405</v>
      </c>
      <c r="AS4">
        <v>76405</v>
      </c>
      <c r="AT4">
        <v>76405</v>
      </c>
      <c r="AU4">
        <v>76405</v>
      </c>
      <c r="AV4">
        <v>76405</v>
      </c>
      <c r="AW4">
        <v>76405</v>
      </c>
      <c r="AX4">
        <v>76405</v>
      </c>
      <c r="AY4">
        <v>76405</v>
      </c>
      <c r="AZ4">
        <v>76405</v>
      </c>
      <c r="BA4">
        <v>76405</v>
      </c>
      <c r="BB4">
        <v>76405</v>
      </c>
      <c r="BC4">
        <v>76405</v>
      </c>
      <c r="BD4">
        <v>76405</v>
      </c>
      <c r="BE4">
        <v>76405</v>
      </c>
      <c r="BF4">
        <v>76405</v>
      </c>
      <c r="BG4">
        <v>76405</v>
      </c>
      <c r="BH4">
        <v>76405</v>
      </c>
      <c r="BI4">
        <v>76405</v>
      </c>
      <c r="BJ4">
        <v>76405</v>
      </c>
      <c r="BK4">
        <v>76405</v>
      </c>
      <c r="BL4">
        <v>76405</v>
      </c>
      <c r="BM4">
        <v>76405</v>
      </c>
      <c r="BN4">
        <v>76405</v>
      </c>
      <c r="BO4">
        <v>76405</v>
      </c>
      <c r="BP4">
        <v>76405</v>
      </c>
      <c r="BQ4">
        <v>76405</v>
      </c>
      <c r="BR4">
        <v>76405</v>
      </c>
      <c r="BS4">
        <v>76405</v>
      </c>
      <c r="BT4">
        <v>76405</v>
      </c>
      <c r="BU4">
        <v>76405</v>
      </c>
      <c r="BV4">
        <v>76405</v>
      </c>
      <c r="BW4">
        <v>76405</v>
      </c>
      <c r="BX4">
        <v>76405</v>
      </c>
      <c r="BY4">
        <v>76405</v>
      </c>
      <c r="BZ4">
        <v>76405</v>
      </c>
      <c r="CA4">
        <v>76405</v>
      </c>
      <c r="CB4">
        <v>76405</v>
      </c>
      <c r="CC4">
        <v>76405</v>
      </c>
      <c r="CD4">
        <v>76405</v>
      </c>
      <c r="CE4">
        <v>76405</v>
      </c>
      <c r="CF4">
        <v>76405</v>
      </c>
      <c r="CG4">
        <v>76405</v>
      </c>
      <c r="CH4">
        <v>76405</v>
      </c>
      <c r="CI4">
        <v>76405</v>
      </c>
      <c r="CJ4">
        <v>76405</v>
      </c>
      <c r="CK4">
        <v>76405</v>
      </c>
      <c r="CL4">
        <v>76405</v>
      </c>
      <c r="CM4">
        <v>76405</v>
      </c>
      <c r="CN4">
        <v>76405</v>
      </c>
      <c r="CO4">
        <v>76405</v>
      </c>
      <c r="CP4">
        <v>76405</v>
      </c>
      <c r="CQ4">
        <v>76405</v>
      </c>
      <c r="CR4">
        <v>76405</v>
      </c>
      <c r="CS4">
        <v>76405</v>
      </c>
      <c r="CT4">
        <v>76405</v>
      </c>
      <c r="CU4">
        <v>76405</v>
      </c>
      <c r="CV4">
        <v>76405</v>
      </c>
      <c r="CW4">
        <v>76405</v>
      </c>
      <c r="CX4">
        <v>76405</v>
      </c>
      <c r="CY4">
        <v>76405</v>
      </c>
      <c r="CZ4">
        <v>76405</v>
      </c>
      <c r="DA4">
        <v>76405</v>
      </c>
      <c r="DB4">
        <v>76405</v>
      </c>
      <c r="DC4">
        <v>76405</v>
      </c>
      <c r="DD4">
        <v>76405</v>
      </c>
      <c r="DE4">
        <v>76405</v>
      </c>
      <c r="DF4">
        <v>76405</v>
      </c>
      <c r="DG4">
        <v>76405</v>
      </c>
      <c r="DH4">
        <v>76405</v>
      </c>
      <c r="DI4">
        <v>76405</v>
      </c>
      <c r="DJ4">
        <v>76405</v>
      </c>
    </row>
    <row r="5" spans="1:114" x14ac:dyDescent="0.35">
      <c r="A5" s="30" t="s">
        <v>3</v>
      </c>
      <c r="B5" s="16">
        <v>45679</v>
      </c>
      <c r="F5" s="3">
        <v>45314</v>
      </c>
      <c r="G5" s="4">
        <v>70370.55</v>
      </c>
      <c r="J5" s="5" t="s">
        <v>19</v>
      </c>
      <c r="K5" s="36">
        <f>_xlfn.STDEV.S(H6:H252)*SQRT(252)</f>
        <v>0.13944936126575658</v>
      </c>
      <c r="M5" s="41">
        <v>1</v>
      </c>
      <c r="N5" s="42">
        <f>1/252</f>
        <v>3.968253968253968E-3</v>
      </c>
      <c r="O5">
        <f ca="1">O4*EXP(($K$4-0.5*$K$5*$K$5)*SQRT($N$5)+$K$5*SQRT($N$5)*_xlfn.NORM.S.INV(RAND()))</f>
        <v>76837.750510476209</v>
      </c>
      <c r="P5">
        <f t="shared" ref="P5:CA5" ca="1" si="0">P4*EXP(($K$4-0.5*$K$5*$K$5)*SQRT($N$5)+$K$5*SQRT($N$5)*_xlfn.NORM.S.INV(RAND()))</f>
        <v>76520.766650320511</v>
      </c>
      <c r="Q5">
        <f t="shared" ca="1" si="0"/>
        <v>76619.906140894396</v>
      </c>
      <c r="R5">
        <f t="shared" ca="1" si="0"/>
        <v>75956.926650328736</v>
      </c>
      <c r="S5">
        <f t="shared" ca="1" si="0"/>
        <v>75825.674375224946</v>
      </c>
      <c r="T5">
        <f t="shared" ca="1" si="0"/>
        <v>73945.996649309192</v>
      </c>
      <c r="U5">
        <f t="shared" ca="1" si="0"/>
        <v>75074.609469724266</v>
      </c>
      <c r="V5">
        <f t="shared" ca="1" si="0"/>
        <v>76049.742729055331</v>
      </c>
      <c r="W5">
        <f t="shared" ca="1" si="0"/>
        <v>76864.171708408234</v>
      </c>
      <c r="X5">
        <f t="shared" ca="1" si="0"/>
        <v>76621.547783954506</v>
      </c>
      <c r="Y5">
        <f t="shared" ca="1" si="0"/>
        <v>75959.410965940391</v>
      </c>
      <c r="Z5">
        <f t="shared" ca="1" si="0"/>
        <v>76817.761791110432</v>
      </c>
      <c r="AA5">
        <f t="shared" ca="1" si="0"/>
        <v>76744.542578120614</v>
      </c>
      <c r="AB5">
        <f t="shared" ca="1" si="0"/>
        <v>76115.553495977292</v>
      </c>
      <c r="AC5">
        <f t="shared" ca="1" si="0"/>
        <v>76305.912395895517</v>
      </c>
      <c r="AD5">
        <f t="shared" ca="1" si="0"/>
        <v>76772.106949891953</v>
      </c>
      <c r="AE5">
        <f t="shared" ca="1" si="0"/>
        <v>75813.904033133062</v>
      </c>
      <c r="AF5">
        <f t="shared" ca="1" si="0"/>
        <v>77030.362270101017</v>
      </c>
      <c r="AG5">
        <f t="shared" ca="1" si="0"/>
        <v>76400.977498633452</v>
      </c>
      <c r="AH5">
        <f t="shared" ca="1" si="0"/>
        <v>74961.933726386298</v>
      </c>
      <c r="AI5">
        <f t="shared" ca="1" si="0"/>
        <v>75579.080270052495</v>
      </c>
      <c r="AJ5">
        <f t="shared" ca="1" si="0"/>
        <v>76705.236202723754</v>
      </c>
      <c r="AK5">
        <f t="shared" ca="1" si="0"/>
        <v>75763.859056920628</v>
      </c>
      <c r="AL5">
        <f t="shared" ca="1" si="0"/>
        <v>75630.834468688117</v>
      </c>
      <c r="AM5">
        <f t="shared" ca="1" si="0"/>
        <v>77165.267797562454</v>
      </c>
      <c r="AN5">
        <f t="shared" ca="1" si="0"/>
        <v>77300.195845966635</v>
      </c>
      <c r="AO5">
        <f t="shared" ca="1" si="0"/>
        <v>75614.528765394614</v>
      </c>
      <c r="AP5">
        <f t="shared" ca="1" si="0"/>
        <v>76857.500957255412</v>
      </c>
      <c r="AQ5">
        <f t="shared" ca="1" si="0"/>
        <v>76798.876200355822</v>
      </c>
      <c r="AR5">
        <f t="shared" ca="1" si="0"/>
        <v>76156.260968461065</v>
      </c>
      <c r="AS5">
        <f t="shared" ca="1" si="0"/>
        <v>76651.216536637468</v>
      </c>
      <c r="AT5">
        <f t="shared" ca="1" si="0"/>
        <v>76446.837520336107</v>
      </c>
      <c r="AU5">
        <f t="shared" ca="1" si="0"/>
        <v>75948.274004346953</v>
      </c>
      <c r="AV5">
        <f t="shared" ca="1" si="0"/>
        <v>77248.565586170706</v>
      </c>
      <c r="AW5">
        <f t="shared" ca="1" si="0"/>
        <v>76466.318075290779</v>
      </c>
      <c r="AX5">
        <f t="shared" ca="1" si="0"/>
        <v>77489.94850353479</v>
      </c>
      <c r="AY5">
        <f t="shared" ca="1" si="0"/>
        <v>76675.517138197727</v>
      </c>
      <c r="AZ5">
        <f t="shared" ca="1" si="0"/>
        <v>76731.755034205213</v>
      </c>
      <c r="BA5">
        <f t="shared" ca="1" si="0"/>
        <v>76132.824177768955</v>
      </c>
      <c r="BB5">
        <f t="shared" ca="1" si="0"/>
        <v>76287.624854658396</v>
      </c>
      <c r="BC5">
        <f t="shared" ca="1" si="0"/>
        <v>76081.099198004857</v>
      </c>
      <c r="BD5">
        <f t="shared" ca="1" si="0"/>
        <v>75822.369590352682</v>
      </c>
      <c r="BE5">
        <f t="shared" ca="1" si="0"/>
        <v>74373.041251247385</v>
      </c>
      <c r="BF5">
        <f t="shared" ca="1" si="0"/>
        <v>76529.629567913653</v>
      </c>
      <c r="BG5">
        <f t="shared" ca="1" si="0"/>
        <v>76095.182940393512</v>
      </c>
      <c r="BH5">
        <f t="shared" ca="1" si="0"/>
        <v>76687.251516263845</v>
      </c>
      <c r="BI5">
        <f t="shared" ca="1" si="0"/>
        <v>75430.081604759136</v>
      </c>
      <c r="BJ5">
        <f t="shared" ca="1" si="0"/>
        <v>76426.791656721864</v>
      </c>
      <c r="BK5">
        <f t="shared" ca="1" si="0"/>
        <v>77163.599422247862</v>
      </c>
      <c r="BL5">
        <f t="shared" ca="1" si="0"/>
        <v>75869.310317669719</v>
      </c>
      <c r="BM5">
        <f t="shared" ca="1" si="0"/>
        <v>75526.81527422888</v>
      </c>
      <c r="BN5">
        <f t="shared" ca="1" si="0"/>
        <v>77001.983330895411</v>
      </c>
      <c r="BO5">
        <f t="shared" ca="1" si="0"/>
        <v>76792.59112004067</v>
      </c>
      <c r="BP5">
        <f t="shared" ca="1" si="0"/>
        <v>75832.447771520892</v>
      </c>
      <c r="BQ5">
        <f t="shared" ca="1" si="0"/>
        <v>76442.537886955106</v>
      </c>
      <c r="BR5">
        <f t="shared" ca="1" si="0"/>
        <v>76902.80175919499</v>
      </c>
      <c r="BS5">
        <f t="shared" ca="1" si="0"/>
        <v>75565.900440153491</v>
      </c>
      <c r="BT5">
        <f t="shared" ca="1" si="0"/>
        <v>77291.99244444826</v>
      </c>
      <c r="BU5">
        <f t="shared" ca="1" si="0"/>
        <v>77253.786922128449</v>
      </c>
      <c r="BV5">
        <f t="shared" ca="1" si="0"/>
        <v>76166.19952624412</v>
      </c>
      <c r="BW5">
        <f t="shared" ca="1" si="0"/>
        <v>75921.830015842788</v>
      </c>
      <c r="BX5">
        <f t="shared" ca="1" si="0"/>
        <v>76415.075043453413</v>
      </c>
      <c r="BY5">
        <f t="shared" ca="1" si="0"/>
        <v>75953.460464047617</v>
      </c>
      <c r="BZ5">
        <f t="shared" ca="1" si="0"/>
        <v>76431.805201310155</v>
      </c>
      <c r="CA5">
        <f t="shared" ca="1" si="0"/>
        <v>75960.207894881314</v>
      </c>
      <c r="CB5">
        <f t="shared" ref="CB5:DJ5" ca="1" si="1">CB4*EXP(($K$4-0.5*$K$5*$K$5)*SQRT($N$5)+$K$5*SQRT($N$5)*_xlfn.NORM.S.INV(RAND()))</f>
        <v>76952.901926848936</v>
      </c>
      <c r="CC5">
        <f t="shared" ca="1" si="1"/>
        <v>75753.891983691399</v>
      </c>
      <c r="CD5">
        <f t="shared" ca="1" si="1"/>
        <v>76215.361821369501</v>
      </c>
      <c r="CE5">
        <f t="shared" ca="1" si="1"/>
        <v>76963.280845954636</v>
      </c>
      <c r="CF5">
        <f t="shared" ca="1" si="1"/>
        <v>76308.894225018375</v>
      </c>
      <c r="CG5">
        <f t="shared" ca="1" si="1"/>
        <v>76023.796082212226</v>
      </c>
      <c r="CH5">
        <f t="shared" ca="1" si="1"/>
        <v>76949.362346859096</v>
      </c>
      <c r="CI5">
        <f t="shared" ca="1" si="1"/>
        <v>75851.851988771406</v>
      </c>
      <c r="CJ5">
        <f t="shared" ca="1" si="1"/>
        <v>77029.066328384448</v>
      </c>
      <c r="CK5">
        <f t="shared" ca="1" si="1"/>
        <v>76629.345438840246</v>
      </c>
      <c r="CL5">
        <f t="shared" ca="1" si="1"/>
        <v>76114.63690262154</v>
      </c>
      <c r="CM5">
        <f t="shared" ca="1" si="1"/>
        <v>75874.509748714903</v>
      </c>
      <c r="CN5">
        <f t="shared" ca="1" si="1"/>
        <v>76234.585499080888</v>
      </c>
      <c r="CO5">
        <f t="shared" ca="1" si="1"/>
        <v>76205.577808202201</v>
      </c>
      <c r="CP5">
        <f t="shared" ca="1" si="1"/>
        <v>75765.30634109299</v>
      </c>
      <c r="CQ5">
        <f t="shared" ca="1" si="1"/>
        <v>75633.863980010501</v>
      </c>
      <c r="CR5">
        <f t="shared" ca="1" si="1"/>
        <v>77062.70611469174</v>
      </c>
      <c r="CS5">
        <f t="shared" ca="1" si="1"/>
        <v>78519.211642806913</v>
      </c>
      <c r="CT5">
        <f t="shared" ca="1" si="1"/>
        <v>76909.180923292486</v>
      </c>
      <c r="CU5">
        <f t="shared" ca="1" si="1"/>
        <v>75863.23027744556</v>
      </c>
      <c r="CV5">
        <f t="shared" ca="1" si="1"/>
        <v>75975.692846382124</v>
      </c>
      <c r="CW5">
        <f t="shared" ca="1" si="1"/>
        <v>76077.022756598817</v>
      </c>
      <c r="CX5">
        <f t="shared" ca="1" si="1"/>
        <v>75982.519488739243</v>
      </c>
      <c r="CY5">
        <f t="shared" ca="1" si="1"/>
        <v>77203.529718315942</v>
      </c>
      <c r="CZ5">
        <f t="shared" ca="1" si="1"/>
        <v>76528.158853682238</v>
      </c>
      <c r="DA5">
        <f t="shared" ca="1" si="1"/>
        <v>77242.94417619289</v>
      </c>
      <c r="DB5">
        <f t="shared" ca="1" si="1"/>
        <v>76070.53508823509</v>
      </c>
      <c r="DC5">
        <f t="shared" ca="1" si="1"/>
        <v>76347.990506782531</v>
      </c>
      <c r="DD5">
        <f t="shared" ca="1" si="1"/>
        <v>76927.75714208289</v>
      </c>
      <c r="DE5">
        <f t="shared" ca="1" si="1"/>
        <v>75340.204861332444</v>
      </c>
      <c r="DF5">
        <f t="shared" ca="1" si="1"/>
        <v>77091.216071102666</v>
      </c>
      <c r="DG5">
        <f t="shared" ca="1" si="1"/>
        <v>76224.490017321703</v>
      </c>
      <c r="DH5">
        <f t="shared" ca="1" si="1"/>
        <v>76677.009486581403</v>
      </c>
      <c r="DI5">
        <f t="shared" ca="1" si="1"/>
        <v>76520.493363681337</v>
      </c>
      <c r="DJ5">
        <f t="shared" ca="1" si="1"/>
        <v>76570.528878337602</v>
      </c>
    </row>
    <row r="6" spans="1:114" x14ac:dyDescent="0.35">
      <c r="A6" s="30" t="s">
        <v>4</v>
      </c>
      <c r="B6" s="16">
        <v>45685</v>
      </c>
      <c r="F6" s="3">
        <v>45315</v>
      </c>
      <c r="G6" s="4">
        <v>71060.31</v>
      </c>
      <c r="H6" s="36">
        <f>G6/G5-1</f>
        <v>9.8018276111242475E-3</v>
      </c>
      <c r="J6" s="5" t="s">
        <v>58</v>
      </c>
      <c r="K6">
        <f>1/252</f>
        <v>3.968253968253968E-3</v>
      </c>
      <c r="M6" s="41">
        <v>2</v>
      </c>
      <c r="N6" s="42">
        <f t="shared" ref="N6:N9" si="2">1/252</f>
        <v>3.968253968253968E-3</v>
      </c>
      <c r="O6">
        <f t="shared" ref="O6:O9" ca="1" si="3">O5*EXP(($K$4-0.5*$K$5*$K$5)*SQRT($N$5)+$K$5*SQRT($N$5)*_xlfn.NORM.S.INV(RAND()))</f>
        <v>76680.536799812064</v>
      </c>
      <c r="P6">
        <f t="shared" ref="P6:P9" ca="1" si="4">P5*EXP(($K$4-0.5*$K$5*$K$5)*SQRT($N$5)+$K$5*SQRT($N$5)*_xlfn.NORM.S.INV(RAND()))</f>
        <v>75873.92922057629</v>
      </c>
      <c r="Q6">
        <f t="shared" ref="Q6:Q9" ca="1" si="5">Q5*EXP(($K$4-0.5*$K$5*$K$5)*SQRT($N$5)+$K$5*SQRT($N$5)*_xlfn.NORM.S.INV(RAND()))</f>
        <v>76526.266838262425</v>
      </c>
      <c r="R6">
        <f t="shared" ref="R6:R9" ca="1" si="6">R5*EXP(($K$4-0.5*$K$5*$K$5)*SQRT($N$5)+$K$5*SQRT($N$5)*_xlfn.NORM.S.INV(RAND()))</f>
        <v>76319.709161492137</v>
      </c>
      <c r="S6">
        <f t="shared" ref="S6:S9" ca="1" si="7">S5*EXP(($K$4-0.5*$K$5*$K$5)*SQRT($N$5)+$K$5*SQRT($N$5)*_xlfn.NORM.S.INV(RAND()))</f>
        <v>75450.233842983129</v>
      </c>
      <c r="T6">
        <f t="shared" ref="T6:T9" ca="1" si="8">T5*EXP(($K$4-0.5*$K$5*$K$5)*SQRT($N$5)+$K$5*SQRT($N$5)*_xlfn.NORM.S.INV(RAND()))</f>
        <v>73325.024438681357</v>
      </c>
      <c r="U6">
        <f t="shared" ref="U6:U9" ca="1" si="9">U5*EXP(($K$4-0.5*$K$5*$K$5)*SQRT($N$5)+$K$5*SQRT($N$5)*_xlfn.NORM.S.INV(RAND()))</f>
        <v>75108.13132299576</v>
      </c>
      <c r="V6">
        <f t="shared" ref="V6:V9" ca="1" si="10">V5*EXP(($K$4-0.5*$K$5*$K$5)*SQRT($N$5)+$K$5*SQRT($N$5)*_xlfn.NORM.S.INV(RAND()))</f>
        <v>76610.69895547413</v>
      </c>
      <c r="W6">
        <f t="shared" ref="W6:W9" ca="1" si="11">W5*EXP(($K$4-0.5*$K$5*$K$5)*SQRT($N$5)+$K$5*SQRT($N$5)*_xlfn.NORM.S.INV(RAND()))</f>
        <v>77087.454848662208</v>
      </c>
      <c r="X6">
        <f t="shared" ref="X6:X9" ca="1" si="12">X5*EXP(($K$4-0.5*$K$5*$K$5)*SQRT($N$5)+$K$5*SQRT($N$5)*_xlfn.NORM.S.INV(RAND()))</f>
        <v>76512.922196140295</v>
      </c>
      <c r="Y6">
        <f t="shared" ref="Y6:Y9" ca="1" si="13">Y5*EXP(($K$4-0.5*$K$5*$K$5)*SQRT($N$5)+$K$5*SQRT($N$5)*_xlfn.NORM.S.INV(RAND()))</f>
        <v>75734.785772234478</v>
      </c>
      <c r="Z6">
        <f t="shared" ref="Z6:Z9" ca="1" si="14">Z5*EXP(($K$4-0.5*$K$5*$K$5)*SQRT($N$5)+$K$5*SQRT($N$5)*_xlfn.NORM.S.INV(RAND()))</f>
        <v>77519.841857563777</v>
      </c>
      <c r="AA6">
        <f t="shared" ref="AA6:AA9" ca="1" si="15">AA5*EXP(($K$4-0.5*$K$5*$K$5)*SQRT($N$5)+$K$5*SQRT($N$5)*_xlfn.NORM.S.INV(RAND()))</f>
        <v>76759.566569596616</v>
      </c>
      <c r="AB6">
        <f t="shared" ref="AB6:AB9" ca="1" si="16">AB5*EXP(($K$4-0.5*$K$5*$K$5)*SQRT($N$5)+$K$5*SQRT($N$5)*_xlfn.NORM.S.INV(RAND()))</f>
        <v>74608.893716159611</v>
      </c>
      <c r="AC6">
        <f t="shared" ref="AC6:AC9" ca="1" si="17">AC5*EXP(($K$4-0.5*$K$5*$K$5)*SQRT($N$5)+$K$5*SQRT($N$5)*_xlfn.NORM.S.INV(RAND()))</f>
        <v>76873.442812994414</v>
      </c>
      <c r="AD6">
        <f t="shared" ref="AD6:AD9" ca="1" si="18">AD5*EXP(($K$4-0.5*$K$5*$K$5)*SQRT($N$5)+$K$5*SQRT($N$5)*_xlfn.NORM.S.INV(RAND()))</f>
        <v>75832.796600036905</v>
      </c>
      <c r="AE6">
        <f t="shared" ref="AE6:AE9" ca="1" si="19">AE5*EXP(($K$4-0.5*$K$5*$K$5)*SQRT($N$5)+$K$5*SQRT($N$5)*_xlfn.NORM.S.INV(RAND()))</f>
        <v>74997.458275024765</v>
      </c>
      <c r="AF6">
        <f t="shared" ref="AF6:AF9" ca="1" si="20">AF5*EXP(($K$4-0.5*$K$5*$K$5)*SQRT($N$5)+$K$5*SQRT($N$5)*_xlfn.NORM.S.INV(RAND()))</f>
        <v>77468.04765974055</v>
      </c>
      <c r="AG6">
        <f t="shared" ref="AG6:AG9" ca="1" si="21">AG5*EXP(($K$4-0.5*$K$5*$K$5)*SQRT($N$5)+$K$5*SQRT($N$5)*_xlfn.NORM.S.INV(RAND()))</f>
        <v>75320.872195175805</v>
      </c>
      <c r="AH6">
        <f t="shared" ref="AH6:AH9" ca="1" si="22">AH5*EXP(($K$4-0.5*$K$5*$K$5)*SQRT($N$5)+$K$5*SQRT($N$5)*_xlfn.NORM.S.INV(RAND()))</f>
        <v>75263.637349088574</v>
      </c>
      <c r="AI6">
        <f t="shared" ref="AI6:AI9" ca="1" si="23">AI5*EXP(($K$4-0.5*$K$5*$K$5)*SQRT($N$5)+$K$5*SQRT($N$5)*_xlfn.NORM.S.INV(RAND()))</f>
        <v>75750.603437961181</v>
      </c>
      <c r="AJ6">
        <f t="shared" ref="AJ6:AJ9" ca="1" si="24">AJ5*EXP(($K$4-0.5*$K$5*$K$5)*SQRT($N$5)+$K$5*SQRT($N$5)*_xlfn.NORM.S.INV(RAND()))</f>
        <v>76542.147268143643</v>
      </c>
      <c r="AK6">
        <f t="shared" ref="AK6:AK9" ca="1" si="25">AK5*EXP(($K$4-0.5*$K$5*$K$5)*SQRT($N$5)+$K$5*SQRT($N$5)*_xlfn.NORM.S.INV(RAND()))</f>
        <v>76209.326980630125</v>
      </c>
      <c r="AL6">
        <f t="shared" ref="AL6:AL9" ca="1" si="26">AL5*EXP(($K$4-0.5*$K$5*$K$5)*SQRT($N$5)+$K$5*SQRT($N$5)*_xlfn.NORM.S.INV(RAND()))</f>
        <v>75891.6679582168</v>
      </c>
      <c r="AM6">
        <f t="shared" ref="AM6:AM9" ca="1" si="27">AM5*EXP(($K$4-0.5*$K$5*$K$5)*SQRT($N$5)+$K$5*SQRT($N$5)*_xlfn.NORM.S.INV(RAND()))</f>
        <v>76411.635724442836</v>
      </c>
      <c r="AN6">
        <f t="shared" ref="AN6:AN9" ca="1" si="28">AN5*EXP(($K$4-0.5*$K$5*$K$5)*SQRT($N$5)+$K$5*SQRT($N$5)*_xlfn.NORM.S.INV(RAND()))</f>
        <v>77057.357116499188</v>
      </c>
      <c r="AO6">
        <f t="shared" ref="AO6:AO9" ca="1" si="29">AO5*EXP(($K$4-0.5*$K$5*$K$5)*SQRT($N$5)+$K$5*SQRT($N$5)*_xlfn.NORM.S.INV(RAND()))</f>
        <v>76467.59482742277</v>
      </c>
      <c r="AP6">
        <f t="shared" ref="AP6:AP9" ca="1" si="30">AP5*EXP(($K$4-0.5*$K$5*$K$5)*SQRT($N$5)+$K$5*SQRT($N$5)*_xlfn.NORM.S.INV(RAND()))</f>
        <v>77610.963665147254</v>
      </c>
      <c r="AQ6">
        <f t="shared" ref="AQ6:AQ9" ca="1" si="31">AQ5*EXP(($K$4-0.5*$K$5*$K$5)*SQRT($N$5)+$K$5*SQRT($N$5)*_xlfn.NORM.S.INV(RAND()))</f>
        <v>78063.158641579095</v>
      </c>
      <c r="AR6">
        <f t="shared" ref="AR6:AR9" ca="1" si="32">AR5*EXP(($K$4-0.5*$K$5*$K$5)*SQRT($N$5)+$K$5*SQRT($N$5)*_xlfn.NORM.S.INV(RAND()))</f>
        <v>76257.893026095742</v>
      </c>
      <c r="AS6">
        <f t="shared" ref="AS6:AS9" ca="1" si="33">AS5*EXP(($K$4-0.5*$K$5*$K$5)*SQRT($N$5)+$K$5*SQRT($N$5)*_xlfn.NORM.S.INV(RAND()))</f>
        <v>77075.395858228192</v>
      </c>
      <c r="AT6">
        <f t="shared" ref="AT6:AT9" ca="1" si="34">AT5*EXP(($K$4-0.5*$K$5*$K$5)*SQRT($N$5)+$K$5*SQRT($N$5)*_xlfn.NORM.S.INV(RAND()))</f>
        <v>77425.42916318569</v>
      </c>
      <c r="AU6">
        <f t="shared" ref="AU6:AU9" ca="1" si="35">AU5*EXP(($K$4-0.5*$K$5*$K$5)*SQRT($N$5)+$K$5*SQRT($N$5)*_xlfn.NORM.S.INV(RAND()))</f>
        <v>74575.108609864474</v>
      </c>
      <c r="AV6">
        <f t="shared" ref="AV6:AV9" ca="1" si="36">AV5*EXP(($K$4-0.5*$K$5*$K$5)*SQRT($N$5)+$K$5*SQRT($N$5)*_xlfn.NORM.S.INV(RAND()))</f>
        <v>76455.946988114782</v>
      </c>
      <c r="AW6">
        <f t="shared" ref="AW6:AW9" ca="1" si="37">AW5*EXP(($K$4-0.5*$K$5*$K$5)*SQRT($N$5)+$K$5*SQRT($N$5)*_xlfn.NORM.S.INV(RAND()))</f>
        <v>78369.481373380288</v>
      </c>
      <c r="AX6">
        <f t="shared" ref="AX6:AX9" ca="1" si="38">AX5*EXP(($K$4-0.5*$K$5*$K$5)*SQRT($N$5)+$K$5*SQRT($N$5)*_xlfn.NORM.S.INV(RAND()))</f>
        <v>76270.806595280359</v>
      </c>
      <c r="AY6">
        <f t="shared" ref="AY6:AY9" ca="1" si="39">AY5*EXP(($K$4-0.5*$K$5*$K$5)*SQRT($N$5)+$K$5*SQRT($N$5)*_xlfn.NORM.S.INV(RAND()))</f>
        <v>77702.413780858566</v>
      </c>
      <c r="AZ6">
        <f t="shared" ref="AZ6:AZ9" ca="1" si="40">AZ5*EXP(($K$4-0.5*$K$5*$K$5)*SQRT($N$5)+$K$5*SQRT($N$5)*_xlfn.NORM.S.INV(RAND()))</f>
        <v>78106.228258771429</v>
      </c>
      <c r="BA6">
        <f t="shared" ref="BA6:BA9" ca="1" si="41">BA5*EXP(($K$4-0.5*$K$5*$K$5)*SQRT($N$5)+$K$5*SQRT($N$5)*_xlfn.NORM.S.INV(RAND()))</f>
        <v>75281.065100139502</v>
      </c>
      <c r="BB6">
        <f t="shared" ref="BB6:BB9" ca="1" si="42">BB5*EXP(($K$4-0.5*$K$5*$K$5)*SQRT($N$5)+$K$5*SQRT($N$5)*_xlfn.NORM.S.INV(RAND()))</f>
        <v>76001.936694153206</v>
      </c>
      <c r="BC6">
        <f t="shared" ref="BC6:BC9" ca="1" si="43">BC5*EXP(($K$4-0.5*$K$5*$K$5)*SQRT($N$5)+$K$5*SQRT($N$5)*_xlfn.NORM.S.INV(RAND()))</f>
        <v>77018.503288967433</v>
      </c>
      <c r="BD6">
        <f t="shared" ref="BD6:BD9" ca="1" si="44">BD5*EXP(($K$4-0.5*$K$5*$K$5)*SQRT($N$5)+$K$5*SQRT($N$5)*_xlfn.NORM.S.INV(RAND()))</f>
        <v>73940.513581663516</v>
      </c>
      <c r="BE6">
        <f t="shared" ref="BE6:BE9" ca="1" si="45">BE5*EXP(($K$4-0.5*$K$5*$K$5)*SQRT($N$5)+$K$5*SQRT($N$5)*_xlfn.NORM.S.INV(RAND()))</f>
        <v>74485.769403207174</v>
      </c>
      <c r="BF6">
        <f t="shared" ref="BF6:BF9" ca="1" si="46">BF5*EXP(($K$4-0.5*$K$5*$K$5)*SQRT($N$5)+$K$5*SQRT($N$5)*_xlfn.NORM.S.INV(RAND()))</f>
        <v>77694.884343333746</v>
      </c>
      <c r="BG6">
        <f t="shared" ref="BG6:BG9" ca="1" si="47">BG5*EXP(($K$4-0.5*$K$5*$K$5)*SQRT($N$5)+$K$5*SQRT($N$5)*_xlfn.NORM.S.INV(RAND()))</f>
        <v>76934.057378016878</v>
      </c>
      <c r="BH6">
        <f t="shared" ref="BH6:BH9" ca="1" si="48">BH5*EXP(($K$4-0.5*$K$5*$K$5)*SQRT($N$5)+$K$5*SQRT($N$5)*_xlfn.NORM.S.INV(RAND()))</f>
        <v>76308.71982643212</v>
      </c>
      <c r="BI6">
        <f t="shared" ref="BI6:BI9" ca="1" si="49">BI5*EXP(($K$4-0.5*$K$5*$K$5)*SQRT($N$5)+$K$5*SQRT($N$5)*_xlfn.NORM.S.INV(RAND()))</f>
        <v>75989.468529993494</v>
      </c>
      <c r="BJ6">
        <f t="shared" ref="BJ6:BJ9" ca="1" si="50">BJ5*EXP(($K$4-0.5*$K$5*$K$5)*SQRT($N$5)+$K$5*SQRT($N$5)*_xlfn.NORM.S.INV(RAND()))</f>
        <v>76310.332448728368</v>
      </c>
      <c r="BK6">
        <f t="shared" ref="BK6:BK9" ca="1" si="51">BK5*EXP(($K$4-0.5*$K$5*$K$5)*SQRT($N$5)+$K$5*SQRT($N$5)*_xlfn.NORM.S.INV(RAND()))</f>
        <v>77767.837282525754</v>
      </c>
      <c r="BL6">
        <f t="shared" ref="BL6:BL9" ca="1" si="52">BL5*EXP(($K$4-0.5*$K$5*$K$5)*SQRT($N$5)+$K$5*SQRT($N$5)*_xlfn.NORM.S.INV(RAND()))</f>
        <v>75792.945809094788</v>
      </c>
      <c r="BM6">
        <f t="shared" ref="BM6:BM9" ca="1" si="53">BM5*EXP(($K$4-0.5*$K$5*$K$5)*SQRT($N$5)+$K$5*SQRT($N$5)*_xlfn.NORM.S.INV(RAND()))</f>
        <v>75277.838487364745</v>
      </c>
      <c r="BN6">
        <f t="shared" ref="BN6:BN9" ca="1" si="54">BN5*EXP(($K$4-0.5*$K$5*$K$5)*SQRT($N$5)+$K$5*SQRT($N$5)*_xlfn.NORM.S.INV(RAND()))</f>
        <v>78009.248915722521</v>
      </c>
      <c r="BO6">
        <f t="shared" ref="BO6:BO9" ca="1" si="55">BO5*EXP(($K$4-0.5*$K$5*$K$5)*SQRT($N$5)+$K$5*SQRT($N$5)*_xlfn.NORM.S.INV(RAND()))</f>
        <v>76446.552059651833</v>
      </c>
      <c r="BP6">
        <f t="shared" ref="BP6:BP9" ca="1" si="56">BP5*EXP(($K$4-0.5*$K$5*$K$5)*SQRT($N$5)+$K$5*SQRT($N$5)*_xlfn.NORM.S.INV(RAND()))</f>
        <v>75157.227587423666</v>
      </c>
      <c r="BQ6">
        <f t="shared" ref="BQ6:BQ9" ca="1" si="57">BQ5*EXP(($K$4-0.5*$K$5*$K$5)*SQRT($N$5)+$K$5*SQRT($N$5)*_xlfn.NORM.S.INV(RAND()))</f>
        <v>77130.20834785045</v>
      </c>
      <c r="BR6">
        <f t="shared" ref="BR6:BR9" ca="1" si="58">BR5*EXP(($K$4-0.5*$K$5*$K$5)*SQRT($N$5)+$K$5*SQRT($N$5)*_xlfn.NORM.S.INV(RAND()))</f>
        <v>76882.758156583077</v>
      </c>
      <c r="BS6">
        <f t="shared" ref="BS6:BS9" ca="1" si="59">BS5*EXP(($K$4-0.5*$K$5*$K$5)*SQRT($N$5)+$K$5*SQRT($N$5)*_xlfn.NORM.S.INV(RAND()))</f>
        <v>75197.393174811368</v>
      </c>
      <c r="BT6">
        <f t="shared" ref="BT6:BT9" ca="1" si="60">BT5*EXP(($K$4-0.5*$K$5*$K$5)*SQRT($N$5)+$K$5*SQRT($N$5)*_xlfn.NORM.S.INV(RAND()))</f>
        <v>77387.5459571744</v>
      </c>
      <c r="BU6">
        <f t="shared" ref="BU6:BU9" ca="1" si="61">BU5*EXP(($K$4-0.5*$K$5*$K$5)*SQRT($N$5)+$K$5*SQRT($N$5)*_xlfn.NORM.S.INV(RAND()))</f>
        <v>76557.059244828473</v>
      </c>
      <c r="BV6">
        <f t="shared" ref="BV6:BV9" ca="1" si="62">BV5*EXP(($K$4-0.5*$K$5*$K$5)*SQRT($N$5)+$K$5*SQRT($N$5)*_xlfn.NORM.S.INV(RAND()))</f>
        <v>76104.2790035527</v>
      </c>
      <c r="BW6">
        <f t="shared" ref="BW6:BW9" ca="1" si="63">BW5*EXP(($K$4-0.5*$K$5*$K$5)*SQRT($N$5)+$K$5*SQRT($N$5)*_xlfn.NORM.S.INV(RAND()))</f>
        <v>75785.590567250503</v>
      </c>
      <c r="BX6">
        <f t="shared" ref="BX6:BX9" ca="1" si="64">BX5*EXP(($K$4-0.5*$K$5*$K$5)*SQRT($N$5)+$K$5*SQRT($N$5)*_xlfn.NORM.S.INV(RAND()))</f>
        <v>75529.827015638992</v>
      </c>
      <c r="BY6">
        <f t="shared" ref="BY6:BY9" ca="1" si="65">BY5*EXP(($K$4-0.5*$K$5*$K$5)*SQRT($N$5)+$K$5*SQRT($N$5)*_xlfn.NORM.S.INV(RAND()))</f>
        <v>74675.569414176163</v>
      </c>
      <c r="BZ6">
        <f t="shared" ref="BZ6:BZ9" ca="1" si="66">BZ5*EXP(($K$4-0.5*$K$5*$K$5)*SQRT($N$5)+$K$5*SQRT($N$5)*_xlfn.NORM.S.INV(RAND()))</f>
        <v>75274.27976428908</v>
      </c>
      <c r="CA6">
        <f t="shared" ref="CA6:CA9" ca="1" si="67">CA5*EXP(($K$4-0.5*$K$5*$K$5)*SQRT($N$5)+$K$5*SQRT($N$5)*_xlfn.NORM.S.INV(RAND()))</f>
        <v>76538.984227996043</v>
      </c>
      <c r="CB6">
        <f t="shared" ref="CB6:CB9" ca="1" si="68">CB5*EXP(($K$4-0.5*$K$5*$K$5)*SQRT($N$5)+$K$5*SQRT($N$5)*_xlfn.NORM.S.INV(RAND()))</f>
        <v>77837.240607767671</v>
      </c>
      <c r="CC6">
        <f t="shared" ref="CC6:CC9" ca="1" si="69">CC5*EXP(($K$4-0.5*$K$5*$K$5)*SQRT($N$5)+$K$5*SQRT($N$5)*_xlfn.NORM.S.INV(RAND()))</f>
        <v>74619.444755069781</v>
      </c>
      <c r="CD6">
        <f t="shared" ref="CD6:CD9" ca="1" si="70">CD5*EXP(($K$4-0.5*$K$5*$K$5)*SQRT($N$5)+$K$5*SQRT($N$5)*_xlfn.NORM.S.INV(RAND()))</f>
        <v>74976.868465063075</v>
      </c>
      <c r="CE6">
        <f t="shared" ref="CE6:CE9" ca="1" si="71">CE5*EXP(($K$4-0.5*$K$5*$K$5)*SQRT($N$5)+$K$5*SQRT($N$5)*_xlfn.NORM.S.INV(RAND()))</f>
        <v>75714.595393120879</v>
      </c>
      <c r="CF6">
        <f t="shared" ref="CF6:CF9" ca="1" si="72">CF5*EXP(($K$4-0.5*$K$5*$K$5)*SQRT($N$5)+$K$5*SQRT($N$5)*_xlfn.NORM.S.INV(RAND()))</f>
        <v>75789.984911517749</v>
      </c>
      <c r="CG6">
        <f t="shared" ref="CG6:CG9" ca="1" si="73">CG5*EXP(($K$4-0.5*$K$5*$K$5)*SQRT($N$5)+$K$5*SQRT($N$5)*_xlfn.NORM.S.INV(RAND()))</f>
        <v>76583.284157125599</v>
      </c>
      <c r="CH6">
        <f t="shared" ref="CH6:CH9" ca="1" si="74">CH5*EXP(($K$4-0.5*$K$5*$K$5)*SQRT($N$5)+$K$5*SQRT($N$5)*_xlfn.NORM.S.INV(RAND()))</f>
        <v>77719.023896611485</v>
      </c>
      <c r="CI6">
        <f t="shared" ref="CI6:CI9" ca="1" si="75">CI5*EXP(($K$4-0.5*$K$5*$K$5)*SQRT($N$5)+$K$5*SQRT($N$5)*_xlfn.NORM.S.INV(RAND()))</f>
        <v>75690.051874300494</v>
      </c>
      <c r="CJ6">
        <f t="shared" ref="CJ6:CJ9" ca="1" si="76">CJ5*EXP(($K$4-0.5*$K$5*$K$5)*SQRT($N$5)+$K$5*SQRT($N$5)*_xlfn.NORM.S.INV(RAND()))</f>
        <v>76176.136091169421</v>
      </c>
      <c r="CK6">
        <f t="shared" ref="CK6:CK9" ca="1" si="77">CK5*EXP(($K$4-0.5*$K$5*$K$5)*SQRT($N$5)+$K$5*SQRT($N$5)*_xlfn.NORM.S.INV(RAND()))</f>
        <v>76817.412359575275</v>
      </c>
      <c r="CL6">
        <f t="shared" ref="CL6:CL9" ca="1" si="78">CL5*EXP(($K$4-0.5*$K$5*$K$5)*SQRT($N$5)+$K$5*SQRT($N$5)*_xlfn.NORM.S.INV(RAND()))</f>
        <v>76377.777848811922</v>
      </c>
      <c r="CM6">
        <f t="shared" ref="CM6:CM9" ca="1" si="79">CM5*EXP(($K$4-0.5*$K$5*$K$5)*SQRT($N$5)+$K$5*SQRT($N$5)*_xlfn.NORM.S.INV(RAND()))</f>
        <v>75791.568072002119</v>
      </c>
      <c r="CN6">
        <f t="shared" ref="CN6:CN9" ca="1" si="80">CN5*EXP(($K$4-0.5*$K$5*$K$5)*SQRT($N$5)+$K$5*SQRT($N$5)*_xlfn.NORM.S.INV(RAND()))</f>
        <v>75012.914932443891</v>
      </c>
      <c r="CO6">
        <f t="shared" ref="CO6:CO9" ca="1" si="81">CO5*EXP(($K$4-0.5*$K$5*$K$5)*SQRT($N$5)+$K$5*SQRT($N$5)*_xlfn.NORM.S.INV(RAND()))</f>
        <v>77083.854229694451</v>
      </c>
      <c r="CP6">
        <f t="shared" ref="CP6:CP9" ca="1" si="82">CP5*EXP(($K$4-0.5*$K$5*$K$5)*SQRT($N$5)+$K$5*SQRT($N$5)*_xlfn.NORM.S.INV(RAND()))</f>
        <v>75975.907050983704</v>
      </c>
      <c r="CQ6">
        <f t="shared" ref="CQ6:CQ9" ca="1" si="83">CQ5*EXP(($K$4-0.5*$K$5*$K$5)*SQRT($N$5)+$K$5*SQRT($N$5)*_xlfn.NORM.S.INV(RAND()))</f>
        <v>74209.707296901499</v>
      </c>
      <c r="CR6">
        <f t="shared" ref="CR6:CR9" ca="1" si="84">CR5*EXP(($K$4-0.5*$K$5*$K$5)*SQRT($N$5)+$K$5*SQRT($N$5)*_xlfn.NORM.S.INV(RAND()))</f>
        <v>77013.093277652544</v>
      </c>
      <c r="CS6">
        <f t="shared" ref="CS6:CS9" ca="1" si="85">CS5*EXP(($K$4-0.5*$K$5*$K$5)*SQRT($N$5)+$K$5*SQRT($N$5)*_xlfn.NORM.S.INV(RAND()))</f>
        <v>78830.563636097111</v>
      </c>
      <c r="CT6">
        <f t="shared" ref="CT6:CT9" ca="1" si="86">CT5*EXP(($K$4-0.5*$K$5*$K$5)*SQRT($N$5)+$K$5*SQRT($N$5)*_xlfn.NORM.S.INV(RAND()))</f>
        <v>76774.93765793569</v>
      </c>
      <c r="CU6">
        <f t="shared" ref="CU6:CU9" ca="1" si="87">CU5*EXP(($K$4-0.5*$K$5*$K$5)*SQRT($N$5)+$K$5*SQRT($N$5)*_xlfn.NORM.S.INV(RAND()))</f>
        <v>75789.17889647308</v>
      </c>
      <c r="CV6">
        <f t="shared" ref="CV6:CV9" ca="1" si="88">CV5*EXP(($K$4-0.5*$K$5*$K$5)*SQRT($N$5)+$K$5*SQRT($N$5)*_xlfn.NORM.S.INV(RAND()))</f>
        <v>76633.505497718943</v>
      </c>
      <c r="CW6">
        <f t="shared" ref="CW6:CW9" ca="1" si="89">CW5*EXP(($K$4-0.5*$K$5*$K$5)*SQRT($N$5)+$K$5*SQRT($N$5)*_xlfn.NORM.S.INV(RAND()))</f>
        <v>76770.153222508045</v>
      </c>
      <c r="CX6">
        <f t="shared" ref="CX6:CX9" ca="1" si="90">CX5*EXP(($K$4-0.5*$K$5*$K$5)*SQRT($N$5)+$K$5*SQRT($N$5)*_xlfn.NORM.S.INV(RAND()))</f>
        <v>77444.387472499395</v>
      </c>
      <c r="CY6">
        <f t="shared" ref="CY6:CY9" ca="1" si="91">CY5*EXP(($K$4-0.5*$K$5*$K$5)*SQRT($N$5)+$K$5*SQRT($N$5)*_xlfn.NORM.S.INV(RAND()))</f>
        <v>76782.477427435908</v>
      </c>
      <c r="CZ6">
        <f t="shared" ref="CZ6:CZ9" ca="1" si="92">CZ5*EXP(($K$4-0.5*$K$5*$K$5)*SQRT($N$5)+$K$5*SQRT($N$5)*_xlfn.NORM.S.INV(RAND()))</f>
        <v>77238.376018835828</v>
      </c>
      <c r="DA6">
        <f t="shared" ref="DA6:DA9" ca="1" si="93">DA5*EXP(($K$4-0.5*$K$5*$K$5)*SQRT($N$5)+$K$5*SQRT($N$5)*_xlfn.NORM.S.INV(RAND()))</f>
        <v>76521.713971166886</v>
      </c>
      <c r="DB6">
        <f t="shared" ref="DB6:DB9" ca="1" si="94">DB5*EXP(($K$4-0.5*$K$5*$K$5)*SQRT($N$5)+$K$5*SQRT($N$5)*_xlfn.NORM.S.INV(RAND()))</f>
        <v>76038.551214303239</v>
      </c>
      <c r="DC6">
        <f t="shared" ref="DC6:DC9" ca="1" si="95">DC5*EXP(($K$4-0.5*$K$5*$K$5)*SQRT($N$5)+$K$5*SQRT($N$5)*_xlfn.NORM.S.INV(RAND()))</f>
        <v>76182.942475999822</v>
      </c>
      <c r="DD6">
        <f t="shared" ref="DD6:DD9" ca="1" si="96">DD5*EXP(($K$4-0.5*$K$5*$K$5)*SQRT($N$5)+$K$5*SQRT($N$5)*_xlfn.NORM.S.INV(RAND()))</f>
        <v>77057.50774482268</v>
      </c>
      <c r="DE6">
        <f t="shared" ref="DE6:DE9" ca="1" si="97">DE5*EXP(($K$4-0.5*$K$5*$K$5)*SQRT($N$5)+$K$5*SQRT($N$5)*_xlfn.NORM.S.INV(RAND()))</f>
        <v>75134.247248077489</v>
      </c>
      <c r="DF6">
        <f t="shared" ref="DF6:DF9" ca="1" si="98">DF5*EXP(($K$4-0.5*$K$5*$K$5)*SQRT($N$5)+$K$5*SQRT($N$5)*_xlfn.NORM.S.INV(RAND()))</f>
        <v>76094.567159462196</v>
      </c>
      <c r="DG6">
        <f t="shared" ref="DG6:DG9" ca="1" si="99">DG5*EXP(($K$4-0.5*$K$5*$K$5)*SQRT($N$5)+$K$5*SQRT($N$5)*_xlfn.NORM.S.INV(RAND()))</f>
        <v>76385.24259091662</v>
      </c>
      <c r="DH6">
        <f t="shared" ref="DH6:DH9" ca="1" si="100">DH5*EXP(($K$4-0.5*$K$5*$K$5)*SQRT($N$5)+$K$5*SQRT($N$5)*_xlfn.NORM.S.INV(RAND()))</f>
        <v>75941.260509341038</v>
      </c>
      <c r="DI6">
        <f t="shared" ref="DI6:DI9" ca="1" si="101">DI5*EXP(($K$4-0.5*$K$5*$K$5)*SQRT($N$5)+$K$5*SQRT($N$5)*_xlfn.NORM.S.INV(RAND()))</f>
        <v>75786.472031949626</v>
      </c>
      <c r="DJ6">
        <f t="shared" ref="DJ6:DJ9" ca="1" si="102">DJ5*EXP(($K$4-0.5*$K$5*$K$5)*SQRT($N$5)+$K$5*SQRT($N$5)*_xlfn.NORM.S.INV(RAND()))</f>
        <v>76941.515407281913</v>
      </c>
    </row>
    <row r="7" spans="1:114" x14ac:dyDescent="0.35">
      <c r="A7" s="30" t="s">
        <v>48</v>
      </c>
      <c r="B7" s="5">
        <v>76405</v>
      </c>
      <c r="F7" s="3">
        <v>45316</v>
      </c>
      <c r="G7" s="4">
        <v>70700.67</v>
      </c>
      <c r="H7" s="36">
        <f t="shared" ref="H7:H70" si="103">G7/G6-1</f>
        <v>-5.0610530688650623E-3</v>
      </c>
      <c r="J7" s="5" t="s">
        <v>59</v>
      </c>
      <c r="K7">
        <v>5</v>
      </c>
      <c r="M7" s="41">
        <v>3</v>
      </c>
      <c r="N7" s="42">
        <f t="shared" si="2"/>
        <v>3.968253968253968E-3</v>
      </c>
      <c r="O7">
        <f t="shared" ca="1" si="3"/>
        <v>77686.089516569817</v>
      </c>
      <c r="P7">
        <f t="shared" ca="1" si="4"/>
        <v>76349.060668646343</v>
      </c>
      <c r="Q7">
        <f t="shared" ca="1" si="5"/>
        <v>76156.584408317722</v>
      </c>
      <c r="R7">
        <f t="shared" ca="1" si="6"/>
        <v>76067.37288839859</v>
      </c>
      <c r="S7">
        <f t="shared" ca="1" si="7"/>
        <v>76162.35194372457</v>
      </c>
      <c r="T7">
        <f t="shared" ca="1" si="8"/>
        <v>74997.563529101884</v>
      </c>
      <c r="U7">
        <f t="shared" ca="1" si="9"/>
        <v>76380.458466030439</v>
      </c>
      <c r="V7">
        <f t="shared" ca="1" si="10"/>
        <v>77227.473021013429</v>
      </c>
      <c r="W7">
        <f t="shared" ca="1" si="11"/>
        <v>76158.526724545314</v>
      </c>
      <c r="X7">
        <f t="shared" ca="1" si="12"/>
        <v>76450.603044530319</v>
      </c>
      <c r="Y7">
        <f t="shared" ca="1" si="13"/>
        <v>76322.834106769733</v>
      </c>
      <c r="Z7">
        <f t="shared" ca="1" si="14"/>
        <v>78266.275614759783</v>
      </c>
      <c r="AA7">
        <f t="shared" ca="1" si="15"/>
        <v>76938.684437991076</v>
      </c>
      <c r="AB7">
        <f t="shared" ca="1" si="16"/>
        <v>74219.886644900238</v>
      </c>
      <c r="AC7">
        <f t="shared" ca="1" si="17"/>
        <v>77311.588526767417</v>
      </c>
      <c r="AD7">
        <f t="shared" ca="1" si="18"/>
        <v>74234.03901749925</v>
      </c>
      <c r="AE7">
        <f t="shared" ca="1" si="19"/>
        <v>75069.421073366189</v>
      </c>
      <c r="AF7">
        <f t="shared" ca="1" si="20"/>
        <v>78075.517283583002</v>
      </c>
      <c r="AG7">
        <f t="shared" ca="1" si="21"/>
        <v>75056.755851905094</v>
      </c>
      <c r="AH7">
        <f t="shared" ca="1" si="22"/>
        <v>75696.802411159661</v>
      </c>
      <c r="AI7">
        <f t="shared" ca="1" si="23"/>
        <v>74261.144186741745</v>
      </c>
      <c r="AJ7">
        <f t="shared" ca="1" si="24"/>
        <v>76268.892386073305</v>
      </c>
      <c r="AK7">
        <f t="shared" ca="1" si="25"/>
        <v>75682.929175006793</v>
      </c>
      <c r="AL7">
        <f t="shared" ca="1" si="26"/>
        <v>75919.83620670838</v>
      </c>
      <c r="AM7">
        <f t="shared" ca="1" si="27"/>
        <v>77176.185427811244</v>
      </c>
      <c r="AN7">
        <f t="shared" ca="1" si="28"/>
        <v>76902.259160332615</v>
      </c>
      <c r="AO7">
        <f t="shared" ca="1" si="29"/>
        <v>77054.235098375531</v>
      </c>
      <c r="AP7">
        <f t="shared" ca="1" si="30"/>
        <v>76871.684627508846</v>
      </c>
      <c r="AQ7">
        <f t="shared" ca="1" si="31"/>
        <v>78344.530304901811</v>
      </c>
      <c r="AR7">
        <f t="shared" ca="1" si="32"/>
        <v>76466.651535478552</v>
      </c>
      <c r="AS7">
        <f t="shared" ca="1" si="33"/>
        <v>77563.248922885934</v>
      </c>
      <c r="AT7">
        <f t="shared" ca="1" si="34"/>
        <v>78548.628147211552</v>
      </c>
      <c r="AU7">
        <f t="shared" ca="1" si="35"/>
        <v>75191.615517113532</v>
      </c>
      <c r="AV7">
        <f t="shared" ca="1" si="36"/>
        <v>76558.813225023405</v>
      </c>
      <c r="AW7">
        <f t="shared" ca="1" si="37"/>
        <v>77983.453642014734</v>
      </c>
      <c r="AX7">
        <f t="shared" ca="1" si="38"/>
        <v>75307.699329665105</v>
      </c>
      <c r="AY7">
        <f t="shared" ca="1" si="39"/>
        <v>77831.932374114956</v>
      </c>
      <c r="AZ7">
        <f t="shared" ca="1" si="40"/>
        <v>77438.144668431807</v>
      </c>
      <c r="BA7">
        <f t="shared" ca="1" si="41"/>
        <v>74808.772798053673</v>
      </c>
      <c r="BB7">
        <f t="shared" ca="1" si="42"/>
        <v>76300.569712862984</v>
      </c>
      <c r="BC7">
        <f t="shared" ca="1" si="43"/>
        <v>76712.006331515251</v>
      </c>
      <c r="BD7">
        <f t="shared" ca="1" si="44"/>
        <v>73390.451242659605</v>
      </c>
      <c r="BE7">
        <f t="shared" ca="1" si="45"/>
        <v>74628.093867002739</v>
      </c>
      <c r="BF7">
        <f t="shared" ca="1" si="46"/>
        <v>77832.724624823095</v>
      </c>
      <c r="BG7">
        <f t="shared" ca="1" si="47"/>
        <v>77043.174514749015</v>
      </c>
      <c r="BH7">
        <f t="shared" ca="1" si="48"/>
        <v>76301.4913509826</v>
      </c>
      <c r="BI7">
        <f t="shared" ca="1" si="49"/>
        <v>76211.286020939937</v>
      </c>
      <c r="BJ7">
        <f t="shared" ca="1" si="50"/>
        <v>75868.37372349565</v>
      </c>
      <c r="BK7">
        <f t="shared" ca="1" si="51"/>
        <v>79257.137946238392</v>
      </c>
      <c r="BL7">
        <f t="shared" ca="1" si="52"/>
        <v>76295.941853439683</v>
      </c>
      <c r="BM7">
        <f t="shared" ca="1" si="53"/>
        <v>75315.372733788696</v>
      </c>
      <c r="BN7">
        <f t="shared" ca="1" si="54"/>
        <v>78938.483800630216</v>
      </c>
      <c r="BO7">
        <f t="shared" ca="1" si="55"/>
        <v>75426.836861601769</v>
      </c>
      <c r="BP7">
        <f t="shared" ca="1" si="56"/>
        <v>75172.496976269977</v>
      </c>
      <c r="BQ7">
        <f t="shared" ca="1" si="57"/>
        <v>77115.397017289608</v>
      </c>
      <c r="BR7">
        <f t="shared" ca="1" si="58"/>
        <v>76836.235446436171</v>
      </c>
      <c r="BS7">
        <f t="shared" ca="1" si="59"/>
        <v>74815.063436348108</v>
      </c>
      <c r="BT7">
        <f t="shared" ca="1" si="60"/>
        <v>78348.515880248829</v>
      </c>
      <c r="BU7">
        <f t="shared" ca="1" si="61"/>
        <v>76323.894857904292</v>
      </c>
      <c r="BV7">
        <f t="shared" ca="1" si="62"/>
        <v>76881.15665560028</v>
      </c>
      <c r="BW7">
        <f t="shared" ca="1" si="63"/>
        <v>75991.409677752803</v>
      </c>
      <c r="BX7">
        <f t="shared" ca="1" si="64"/>
        <v>75521.975608725916</v>
      </c>
      <c r="BY7">
        <f t="shared" ca="1" si="65"/>
        <v>74252.600140892697</v>
      </c>
      <c r="BZ7">
        <f t="shared" ca="1" si="66"/>
        <v>74975.667761745033</v>
      </c>
      <c r="CA7">
        <f t="shared" ca="1" si="67"/>
        <v>76453.519548762531</v>
      </c>
      <c r="CB7">
        <f t="shared" ca="1" si="68"/>
        <v>78021.873810814155</v>
      </c>
      <c r="CC7">
        <f t="shared" ca="1" si="69"/>
        <v>74574.896653308359</v>
      </c>
      <c r="CD7">
        <f t="shared" ca="1" si="70"/>
        <v>74340.544396942249</v>
      </c>
      <c r="CE7">
        <f t="shared" ca="1" si="71"/>
        <v>76422.76954082369</v>
      </c>
      <c r="CF7">
        <f t="shared" ca="1" si="72"/>
        <v>75985.538289950622</v>
      </c>
      <c r="CG7">
        <f t="shared" ca="1" si="73"/>
        <v>77525.805160570846</v>
      </c>
      <c r="CH7">
        <f t="shared" ca="1" si="74"/>
        <v>77938.925620514186</v>
      </c>
      <c r="CI7">
        <f t="shared" ca="1" si="75"/>
        <v>77033.377395943651</v>
      </c>
      <c r="CJ7">
        <f t="shared" ca="1" si="76"/>
        <v>76190.458468211917</v>
      </c>
      <c r="CK7">
        <f t="shared" ca="1" si="77"/>
        <v>74196.749781435661</v>
      </c>
      <c r="CL7">
        <f t="shared" ca="1" si="78"/>
        <v>76222.750429034597</v>
      </c>
      <c r="CM7">
        <f t="shared" ca="1" si="79"/>
        <v>75772.248031477036</v>
      </c>
      <c r="CN7">
        <f t="shared" ca="1" si="80"/>
        <v>75498.921703483458</v>
      </c>
      <c r="CO7">
        <f t="shared" ca="1" si="81"/>
        <v>76275.546471972557</v>
      </c>
      <c r="CP7">
        <f t="shared" ca="1" si="82"/>
        <v>75645.687269266724</v>
      </c>
      <c r="CQ7">
        <f t="shared" ca="1" si="83"/>
        <v>74211.361409065314</v>
      </c>
      <c r="CR7">
        <f t="shared" ca="1" si="84"/>
        <v>76165.555705791252</v>
      </c>
      <c r="CS7">
        <f t="shared" ca="1" si="85"/>
        <v>77601.14721793808</v>
      </c>
      <c r="CT7">
        <f t="shared" ca="1" si="86"/>
        <v>76942.51255620661</v>
      </c>
      <c r="CU7">
        <f t="shared" ca="1" si="87"/>
        <v>75208.006793424051</v>
      </c>
      <c r="CV7">
        <f t="shared" ca="1" si="88"/>
        <v>76431.411992012057</v>
      </c>
      <c r="CW7">
        <f t="shared" ca="1" si="89"/>
        <v>77629.272594142734</v>
      </c>
      <c r="CX7">
        <f t="shared" ca="1" si="90"/>
        <v>76522.801423999903</v>
      </c>
      <c r="CY7">
        <f t="shared" ca="1" si="91"/>
        <v>76844.622638341229</v>
      </c>
      <c r="CZ7">
        <f t="shared" ca="1" si="92"/>
        <v>78222.611515409939</v>
      </c>
      <c r="DA7">
        <f t="shared" ca="1" si="93"/>
        <v>76777.985305817856</v>
      </c>
      <c r="DB7">
        <f t="shared" ca="1" si="94"/>
        <v>74890.659922420527</v>
      </c>
      <c r="DC7">
        <f t="shared" ca="1" si="95"/>
        <v>75688.772040215728</v>
      </c>
      <c r="DD7">
        <f t="shared" ca="1" si="96"/>
        <v>76594.41241474729</v>
      </c>
      <c r="DE7">
        <f t="shared" ca="1" si="97"/>
        <v>74922.91334114896</v>
      </c>
      <c r="DF7">
        <f t="shared" ca="1" si="98"/>
        <v>74963.621212671773</v>
      </c>
      <c r="DG7">
        <f t="shared" ca="1" si="99"/>
        <v>76973.235914989928</v>
      </c>
      <c r="DH7">
        <f t="shared" ca="1" si="100"/>
        <v>76389.778287534355</v>
      </c>
      <c r="DI7">
        <f t="shared" ca="1" si="101"/>
        <v>75574.295791918441</v>
      </c>
      <c r="DJ7">
        <f t="shared" ca="1" si="102"/>
        <v>76334.01575920741</v>
      </c>
    </row>
    <row r="8" spans="1:114" x14ac:dyDescent="0.35">
      <c r="A8" s="30" t="s">
        <v>49</v>
      </c>
      <c r="B8" s="5">
        <v>75900</v>
      </c>
      <c r="F8" s="3">
        <v>45320</v>
      </c>
      <c r="G8" s="4">
        <v>71941.570000000007</v>
      </c>
      <c r="H8" s="36">
        <f t="shared" si="103"/>
        <v>1.7551460261975071E-2</v>
      </c>
      <c r="J8" s="5" t="s">
        <v>60</v>
      </c>
      <c r="K8">
        <v>100</v>
      </c>
      <c r="M8" s="41">
        <v>4</v>
      </c>
      <c r="N8" s="42">
        <f t="shared" si="2"/>
        <v>3.968253968253968E-3</v>
      </c>
      <c r="O8">
        <f t="shared" ca="1" si="3"/>
        <v>77595.117374152207</v>
      </c>
      <c r="P8">
        <f t="shared" ca="1" si="4"/>
        <v>76129.145199372288</v>
      </c>
      <c r="Q8">
        <f t="shared" ca="1" si="5"/>
        <v>75623.727367053929</v>
      </c>
      <c r="R8">
        <f t="shared" ca="1" si="6"/>
        <v>76708.729070873349</v>
      </c>
      <c r="S8">
        <f t="shared" ca="1" si="7"/>
        <v>76355.141599482959</v>
      </c>
      <c r="T8">
        <f t="shared" ca="1" si="8"/>
        <v>74940.55329206516</v>
      </c>
      <c r="U8">
        <f t="shared" ca="1" si="9"/>
        <v>75903.97857050279</v>
      </c>
      <c r="V8">
        <f t="shared" ca="1" si="10"/>
        <v>77957.8495499071</v>
      </c>
      <c r="W8">
        <f t="shared" ca="1" si="11"/>
        <v>76573.23473863682</v>
      </c>
      <c r="X8">
        <f t="shared" ca="1" si="12"/>
        <v>76611.275596102627</v>
      </c>
      <c r="Y8">
        <f t="shared" ca="1" si="13"/>
        <v>76243.886943694015</v>
      </c>
      <c r="Z8">
        <f t="shared" ca="1" si="14"/>
        <v>79109.968103704246</v>
      </c>
      <c r="AA8">
        <f t="shared" ca="1" si="15"/>
        <v>77486.522407921046</v>
      </c>
      <c r="AB8">
        <f t="shared" ca="1" si="16"/>
        <v>74229.248246484902</v>
      </c>
      <c r="AC8">
        <f t="shared" ca="1" si="17"/>
        <v>78281.599401722648</v>
      </c>
      <c r="AD8">
        <f t="shared" ca="1" si="18"/>
        <v>74456.980579430528</v>
      </c>
      <c r="AE8">
        <f t="shared" ca="1" si="19"/>
        <v>74215.597449902518</v>
      </c>
      <c r="AF8">
        <f t="shared" ca="1" si="20"/>
        <v>77721.418828856578</v>
      </c>
      <c r="AG8">
        <f t="shared" ca="1" si="21"/>
        <v>75068.127203526761</v>
      </c>
      <c r="AH8">
        <f t="shared" ca="1" si="22"/>
        <v>76151.413102409439</v>
      </c>
      <c r="AI8">
        <f t="shared" ca="1" si="23"/>
        <v>74697.655376780895</v>
      </c>
      <c r="AJ8">
        <f t="shared" ca="1" si="24"/>
        <v>75699.093740117663</v>
      </c>
      <c r="AK8">
        <f t="shared" ca="1" si="25"/>
        <v>76281.931953873616</v>
      </c>
      <c r="AL8">
        <f t="shared" ca="1" si="26"/>
        <v>74933.826074243436</v>
      </c>
      <c r="AM8">
        <f t="shared" ca="1" si="27"/>
        <v>78027.189931494606</v>
      </c>
      <c r="AN8">
        <f t="shared" ca="1" si="28"/>
        <v>76866.377914838347</v>
      </c>
      <c r="AO8">
        <f t="shared" ca="1" si="29"/>
        <v>77123.979436220761</v>
      </c>
      <c r="AP8">
        <f t="shared" ca="1" si="30"/>
        <v>76686.712462454205</v>
      </c>
      <c r="AQ8">
        <f t="shared" ca="1" si="31"/>
        <v>77898.804720808621</v>
      </c>
      <c r="AR8">
        <f t="shared" ca="1" si="32"/>
        <v>77047.547667652878</v>
      </c>
      <c r="AS8">
        <f t="shared" ca="1" si="33"/>
        <v>76128.842385191092</v>
      </c>
      <c r="AT8">
        <f t="shared" ca="1" si="34"/>
        <v>78591.931043145509</v>
      </c>
      <c r="AU8">
        <f t="shared" ca="1" si="35"/>
        <v>75112.298841771175</v>
      </c>
      <c r="AV8">
        <f t="shared" ca="1" si="36"/>
        <v>76952.065395538753</v>
      </c>
      <c r="AW8">
        <f t="shared" ca="1" si="37"/>
        <v>76837.037401703739</v>
      </c>
      <c r="AX8">
        <f t="shared" ca="1" si="38"/>
        <v>74681.474113918128</v>
      </c>
      <c r="AY8">
        <f t="shared" ca="1" si="39"/>
        <v>78067.411693514819</v>
      </c>
      <c r="AZ8">
        <f t="shared" ca="1" si="40"/>
        <v>76580.722777507137</v>
      </c>
      <c r="BA8">
        <f t="shared" ca="1" si="41"/>
        <v>74140.110191773114</v>
      </c>
      <c r="BB8">
        <f t="shared" ca="1" si="42"/>
        <v>76588.702270756607</v>
      </c>
      <c r="BC8">
        <f t="shared" ca="1" si="43"/>
        <v>75474.512657145882</v>
      </c>
      <c r="BD8">
        <f t="shared" ca="1" si="44"/>
        <v>73189.745325164913</v>
      </c>
      <c r="BE8">
        <f t="shared" ca="1" si="45"/>
        <v>74061.73749063717</v>
      </c>
      <c r="BF8">
        <f t="shared" ca="1" si="46"/>
        <v>77489.949520426904</v>
      </c>
      <c r="BG8">
        <f t="shared" ca="1" si="47"/>
        <v>77538.168751418576</v>
      </c>
      <c r="BH8">
        <f t="shared" ca="1" si="48"/>
        <v>74950.099257869661</v>
      </c>
      <c r="BI8">
        <f t="shared" ca="1" si="49"/>
        <v>76892.857047619269</v>
      </c>
      <c r="BJ8">
        <f t="shared" ca="1" si="50"/>
        <v>74862.047558090591</v>
      </c>
      <c r="BK8">
        <f t="shared" ca="1" si="51"/>
        <v>79773.146915298057</v>
      </c>
      <c r="BL8">
        <f t="shared" ca="1" si="52"/>
        <v>77362.897274376082</v>
      </c>
      <c r="BM8">
        <f t="shared" ca="1" si="53"/>
        <v>76456.700578994089</v>
      </c>
      <c r="BN8">
        <f t="shared" ca="1" si="54"/>
        <v>78336.587212146624</v>
      </c>
      <c r="BO8">
        <f t="shared" ca="1" si="55"/>
        <v>74461.073030119558</v>
      </c>
      <c r="BP8">
        <f t="shared" ca="1" si="56"/>
        <v>75505.024990153775</v>
      </c>
      <c r="BQ8">
        <f t="shared" ca="1" si="57"/>
        <v>76982.611003596976</v>
      </c>
      <c r="BR8">
        <f t="shared" ca="1" si="58"/>
        <v>77061.97113561249</v>
      </c>
      <c r="BS8">
        <f t="shared" ca="1" si="59"/>
        <v>76107.084470926871</v>
      </c>
      <c r="BT8">
        <f t="shared" ca="1" si="60"/>
        <v>78064.750561912326</v>
      </c>
      <c r="BU8">
        <f t="shared" ca="1" si="61"/>
        <v>75229.797508802862</v>
      </c>
      <c r="BV8">
        <f t="shared" ca="1" si="62"/>
        <v>76085.429205104068</v>
      </c>
      <c r="BW8">
        <f t="shared" ca="1" si="63"/>
        <v>75756.853457006859</v>
      </c>
      <c r="BX8">
        <f t="shared" ca="1" si="64"/>
        <v>74884.402061629487</v>
      </c>
      <c r="BY8">
        <f t="shared" ca="1" si="65"/>
        <v>74008.97383604206</v>
      </c>
      <c r="BZ8">
        <f t="shared" ca="1" si="66"/>
        <v>74548.792535861503</v>
      </c>
      <c r="CA8">
        <f t="shared" ca="1" si="67"/>
        <v>76165.736135385829</v>
      </c>
      <c r="CB8">
        <f t="shared" ca="1" si="68"/>
        <v>77789.443478741436</v>
      </c>
      <c r="CC8">
        <f t="shared" ca="1" si="69"/>
        <v>75573.178048241389</v>
      </c>
      <c r="CD8">
        <f t="shared" ca="1" si="70"/>
        <v>74352.295972546723</v>
      </c>
      <c r="CE8">
        <f t="shared" ca="1" si="71"/>
        <v>76841.983619103863</v>
      </c>
      <c r="CF8">
        <f t="shared" ca="1" si="72"/>
        <v>76391.004096178571</v>
      </c>
      <c r="CG8">
        <f t="shared" ca="1" si="73"/>
        <v>76627.904657564111</v>
      </c>
      <c r="CH8">
        <f t="shared" ca="1" si="74"/>
        <v>77774.311550174039</v>
      </c>
      <c r="CI8">
        <f t="shared" ca="1" si="75"/>
        <v>78168.703233706648</v>
      </c>
      <c r="CJ8">
        <f t="shared" ca="1" si="76"/>
        <v>76503.838836873314</v>
      </c>
      <c r="CK8">
        <f t="shared" ca="1" si="77"/>
        <v>73255.21875757043</v>
      </c>
      <c r="CL8">
        <f t="shared" ca="1" si="78"/>
        <v>76968.685861525009</v>
      </c>
      <c r="CM8">
        <f t="shared" ca="1" si="79"/>
        <v>75998.63511449346</v>
      </c>
      <c r="CN8">
        <f t="shared" ca="1" si="80"/>
        <v>75456.416187918527</v>
      </c>
      <c r="CO8">
        <f t="shared" ca="1" si="81"/>
        <v>77093.833043170715</v>
      </c>
      <c r="CP8">
        <f t="shared" ca="1" si="82"/>
        <v>76066.454871029156</v>
      </c>
      <c r="CQ8">
        <f t="shared" ca="1" si="83"/>
        <v>73813.748544559436</v>
      </c>
      <c r="CR8">
        <f t="shared" ca="1" si="84"/>
        <v>76075.167183863698</v>
      </c>
      <c r="CS8">
        <f t="shared" ca="1" si="85"/>
        <v>78506.60160151856</v>
      </c>
      <c r="CT8">
        <f t="shared" ca="1" si="86"/>
        <v>75773.57664492834</v>
      </c>
      <c r="CU8">
        <f t="shared" ca="1" si="87"/>
        <v>75313.970783268538</v>
      </c>
      <c r="CV8">
        <f t="shared" ca="1" si="88"/>
        <v>76327.456671310109</v>
      </c>
      <c r="CW8">
        <f t="shared" ca="1" si="89"/>
        <v>76984.557707192129</v>
      </c>
      <c r="CX8">
        <f t="shared" ca="1" si="90"/>
        <v>76701.982278321564</v>
      </c>
      <c r="CY8">
        <f t="shared" ca="1" si="91"/>
        <v>78037.477557598235</v>
      </c>
      <c r="CZ8">
        <f t="shared" ca="1" si="92"/>
        <v>78109.316490469908</v>
      </c>
      <c r="DA8">
        <f t="shared" ca="1" si="93"/>
        <v>77836.628157678424</v>
      </c>
      <c r="DB8">
        <f t="shared" ca="1" si="94"/>
        <v>74497.683904866746</v>
      </c>
      <c r="DC8">
        <f t="shared" ca="1" si="95"/>
        <v>75196.203215605419</v>
      </c>
      <c r="DD8">
        <f t="shared" ca="1" si="96"/>
        <v>75764.080125260414</v>
      </c>
      <c r="DE8">
        <f t="shared" ca="1" si="97"/>
        <v>75985.763411787833</v>
      </c>
      <c r="DF8">
        <f t="shared" ca="1" si="98"/>
        <v>73833.784777584253</v>
      </c>
      <c r="DG8">
        <f t="shared" ca="1" si="99"/>
        <v>77078.707933289188</v>
      </c>
      <c r="DH8">
        <f t="shared" ca="1" si="100"/>
        <v>76883.729865405403</v>
      </c>
      <c r="DI8">
        <f t="shared" ca="1" si="101"/>
        <v>75046.041744533781</v>
      </c>
      <c r="DJ8">
        <f t="shared" ca="1" si="102"/>
        <v>75775.686330654018</v>
      </c>
    </row>
    <row r="9" spans="1:114" x14ac:dyDescent="0.35">
      <c r="A9" s="30" t="s">
        <v>6</v>
      </c>
      <c r="B9" s="5">
        <f>D20/252</f>
        <v>1.984126984126984E-2</v>
      </c>
      <c r="F9" s="3">
        <v>45321</v>
      </c>
      <c r="G9" s="4">
        <v>71139.899999999994</v>
      </c>
      <c r="H9" s="36">
        <f t="shared" si="103"/>
        <v>-1.1143348692557176E-2</v>
      </c>
      <c r="M9" s="41">
        <v>5</v>
      </c>
      <c r="N9" s="42">
        <f t="shared" si="2"/>
        <v>3.968253968253968E-3</v>
      </c>
      <c r="O9" s="43">
        <f t="shared" ca="1" si="3"/>
        <v>77537.760408672373</v>
      </c>
      <c r="P9" s="43">
        <f t="shared" ca="1" si="4"/>
        <v>75005.335919876292</v>
      </c>
      <c r="Q9" s="43">
        <f t="shared" ca="1" si="5"/>
        <v>74668.552873526132</v>
      </c>
      <c r="R9" s="43">
        <f t="shared" ca="1" si="6"/>
        <v>77274.801051365066</v>
      </c>
      <c r="S9" s="43">
        <f t="shared" ca="1" si="7"/>
        <v>76625.817060618618</v>
      </c>
      <c r="T9" s="43">
        <f t="shared" ca="1" si="8"/>
        <v>74663.985499671675</v>
      </c>
      <c r="U9" s="43">
        <f t="shared" ca="1" si="9"/>
        <v>75219.381927506576</v>
      </c>
      <c r="V9" s="43">
        <f t="shared" ca="1" si="10"/>
        <v>77536.871941104007</v>
      </c>
      <c r="W9" s="43">
        <f t="shared" ca="1" si="11"/>
        <v>77656.042463587219</v>
      </c>
      <c r="X9" s="43">
        <f t="shared" ca="1" si="12"/>
        <v>76427.822621759115</v>
      </c>
      <c r="Y9" s="43">
        <f t="shared" ca="1" si="13"/>
        <v>76260.494275328558</v>
      </c>
      <c r="Z9" s="43">
        <f t="shared" ca="1" si="14"/>
        <v>78999.139006631769</v>
      </c>
      <c r="AA9" s="43">
        <f t="shared" ca="1" si="15"/>
        <v>78247.743062189824</v>
      </c>
      <c r="AB9" s="43">
        <f t="shared" ca="1" si="16"/>
        <v>74273.8315488964</v>
      </c>
      <c r="AC9" s="43">
        <f t="shared" ca="1" si="17"/>
        <v>78880.912239563928</v>
      </c>
      <c r="AD9" s="43">
        <f t="shared" ca="1" si="18"/>
        <v>74729.944390265169</v>
      </c>
      <c r="AE9" s="43">
        <f t="shared" ca="1" si="19"/>
        <v>74524.380151699559</v>
      </c>
      <c r="AF9" s="43">
        <f t="shared" ca="1" si="20"/>
        <v>77761.294564887998</v>
      </c>
      <c r="AG9" s="43">
        <f t="shared" ca="1" si="21"/>
        <v>75209.408949207733</v>
      </c>
      <c r="AH9" s="43">
        <f t="shared" ca="1" si="22"/>
        <v>75796.217499461782</v>
      </c>
      <c r="AI9" s="43">
        <f t="shared" ca="1" si="23"/>
        <v>74140.313910761906</v>
      </c>
      <c r="AJ9" s="43">
        <f t="shared" ca="1" si="24"/>
        <v>75002.732887223479</v>
      </c>
      <c r="AK9" s="43">
        <f t="shared" ca="1" si="25"/>
        <v>74842.404300469294</v>
      </c>
      <c r="AL9" s="43">
        <f t="shared" ca="1" si="26"/>
        <v>74358.037210950773</v>
      </c>
      <c r="AM9" s="43">
        <f t="shared" ca="1" si="27"/>
        <v>77621.314395786001</v>
      </c>
      <c r="AN9" s="43">
        <f t="shared" ca="1" si="28"/>
        <v>76938.54081035842</v>
      </c>
      <c r="AO9" s="43">
        <f t="shared" ca="1" si="29"/>
        <v>77841.13569995435</v>
      </c>
      <c r="AP9" s="43">
        <f t="shared" ca="1" si="30"/>
        <v>76602.851563299948</v>
      </c>
      <c r="AQ9" s="43">
        <f t="shared" ca="1" si="31"/>
        <v>77834.860923456959</v>
      </c>
      <c r="AR9" s="43">
        <f t="shared" ca="1" si="32"/>
        <v>77591.172785527277</v>
      </c>
      <c r="AS9" s="43">
        <f t="shared" ca="1" si="33"/>
        <v>78180.827123758747</v>
      </c>
      <c r="AT9" s="43">
        <f t="shared" ca="1" si="34"/>
        <v>79053.538322966619</v>
      </c>
      <c r="AU9" s="43">
        <f t="shared" ca="1" si="35"/>
        <v>73997.128478223312</v>
      </c>
      <c r="AV9" s="43">
        <f t="shared" ca="1" si="36"/>
        <v>77143.824633674914</v>
      </c>
      <c r="AW9" s="43">
        <f t="shared" ca="1" si="37"/>
        <v>76455.546749277957</v>
      </c>
      <c r="AX9" s="43">
        <f t="shared" ca="1" si="38"/>
        <v>74444.395437008527</v>
      </c>
      <c r="AY9" s="43">
        <f t="shared" ca="1" si="39"/>
        <v>77382.244214510909</v>
      </c>
      <c r="AZ9" s="43">
        <f t="shared" ca="1" si="40"/>
        <v>76023.146347416638</v>
      </c>
      <c r="BA9" s="43">
        <f t="shared" ca="1" si="41"/>
        <v>74839.868935755352</v>
      </c>
      <c r="BB9" s="43">
        <f t="shared" ca="1" si="42"/>
        <v>76861.976942939757</v>
      </c>
      <c r="BC9" s="43">
        <f t="shared" ca="1" si="43"/>
        <v>75087.343671992479</v>
      </c>
      <c r="BD9" s="43">
        <f t="shared" ca="1" si="44"/>
        <v>73104.962893392803</v>
      </c>
      <c r="BE9" s="43">
        <f t="shared" ca="1" si="45"/>
        <v>72247.102021284518</v>
      </c>
      <c r="BF9" s="43">
        <f t="shared" ca="1" si="46"/>
        <v>77417.176996815484</v>
      </c>
      <c r="BG9" s="43">
        <f t="shared" ca="1" si="47"/>
        <v>77133.899307506479</v>
      </c>
      <c r="BH9" s="43">
        <f t="shared" ca="1" si="48"/>
        <v>74653.55411799853</v>
      </c>
      <c r="BI9" s="43">
        <f t="shared" ca="1" si="49"/>
        <v>75798.721654872599</v>
      </c>
      <c r="BJ9" s="43">
        <f t="shared" ca="1" si="50"/>
        <v>75732.968859385801</v>
      </c>
      <c r="BK9" s="43">
        <f t="shared" ca="1" si="51"/>
        <v>79655.789115456559</v>
      </c>
      <c r="BL9" s="43">
        <f t="shared" ca="1" si="52"/>
        <v>77331.606097707816</v>
      </c>
      <c r="BM9" s="43">
        <f t="shared" ca="1" si="53"/>
        <v>76146.847864926749</v>
      </c>
      <c r="BN9" s="43">
        <f t="shared" ca="1" si="54"/>
        <v>79420.396333637007</v>
      </c>
      <c r="BO9" s="43">
        <f t="shared" ca="1" si="55"/>
        <v>74205.844945547113</v>
      </c>
      <c r="BP9" s="43">
        <f t="shared" ca="1" si="56"/>
        <v>75262.940719832128</v>
      </c>
      <c r="BQ9" s="43">
        <f t="shared" ca="1" si="57"/>
        <v>77013.763312464245</v>
      </c>
      <c r="BR9" s="43">
        <f t="shared" ca="1" si="58"/>
        <v>77374.051393247297</v>
      </c>
      <c r="BS9" s="43">
        <f t="shared" ca="1" si="59"/>
        <v>76284.330203618461</v>
      </c>
      <c r="BT9" s="43">
        <f t="shared" ca="1" si="60"/>
        <v>76910.964031020645</v>
      </c>
      <c r="BU9" s="43">
        <f t="shared" ca="1" si="61"/>
        <v>74394.875999836979</v>
      </c>
      <c r="BV9" s="43">
        <f t="shared" ca="1" si="62"/>
        <v>75411.090640425391</v>
      </c>
      <c r="BW9" s="43">
        <f t="shared" ca="1" si="63"/>
        <v>76763.530771586185</v>
      </c>
      <c r="BX9" s="43">
        <f t="shared" ca="1" si="64"/>
        <v>74969.322586762763</v>
      </c>
      <c r="BY9" s="43">
        <f t="shared" ca="1" si="65"/>
        <v>74356.033615969893</v>
      </c>
      <c r="BZ9" s="43">
        <f t="shared" ca="1" si="66"/>
        <v>73277.180891701515</v>
      </c>
      <c r="CA9" s="43">
        <f t="shared" ca="1" si="67"/>
        <v>75495.863461701359</v>
      </c>
      <c r="CB9" s="43">
        <f t="shared" ca="1" si="68"/>
        <v>78019.98846976331</v>
      </c>
      <c r="CC9" s="43">
        <f t="shared" ca="1" si="69"/>
        <v>76669.695865352332</v>
      </c>
      <c r="CD9" s="43">
        <f t="shared" ca="1" si="70"/>
        <v>73768.526665175377</v>
      </c>
      <c r="CE9" s="43">
        <f t="shared" ca="1" si="71"/>
        <v>76280.453708443994</v>
      </c>
      <c r="CF9" s="43">
        <f t="shared" ca="1" si="72"/>
        <v>76410.810976673543</v>
      </c>
      <c r="CG9" s="43">
        <f t="shared" ca="1" si="73"/>
        <v>76966.286075486409</v>
      </c>
      <c r="CH9" s="43">
        <f t="shared" ca="1" si="74"/>
        <v>77776.499070529651</v>
      </c>
      <c r="CI9" s="43">
        <f t="shared" ca="1" si="75"/>
        <v>77613.854814219259</v>
      </c>
      <c r="CJ9" s="43">
        <f t="shared" ca="1" si="76"/>
        <v>77231.186008850331</v>
      </c>
      <c r="CK9" s="43">
        <f t="shared" ca="1" si="77"/>
        <v>72735.841284071954</v>
      </c>
      <c r="CL9" s="43">
        <f t="shared" ca="1" si="78"/>
        <v>76987.107027982958</v>
      </c>
      <c r="CM9" s="43">
        <f t="shared" ca="1" si="79"/>
        <v>74885.676384435166</v>
      </c>
      <c r="CN9" s="43">
        <f t="shared" ca="1" si="80"/>
        <v>76389.112630094314</v>
      </c>
      <c r="CO9" s="43">
        <f t="shared" ca="1" si="81"/>
        <v>77049.383382073589</v>
      </c>
      <c r="CP9" s="43">
        <f t="shared" ca="1" si="82"/>
        <v>75057.444399240732</v>
      </c>
      <c r="CQ9" s="43">
        <f t="shared" ca="1" si="83"/>
        <v>73352.83772504123</v>
      </c>
      <c r="CR9" s="43">
        <f t="shared" ca="1" si="84"/>
        <v>75952.913124505634</v>
      </c>
      <c r="CS9" s="43">
        <f t="shared" ca="1" si="85"/>
        <v>78144.663584468755</v>
      </c>
      <c r="CT9" s="43">
        <f t="shared" ca="1" si="86"/>
        <v>74450.239528568112</v>
      </c>
      <c r="CU9" s="43">
        <f t="shared" ca="1" si="87"/>
        <v>75745.965558325406</v>
      </c>
      <c r="CV9" s="43">
        <f t="shared" ca="1" si="88"/>
        <v>76023.524059871546</v>
      </c>
      <c r="CW9" s="43">
        <f t="shared" ca="1" si="89"/>
        <v>77867.285241935548</v>
      </c>
      <c r="CX9" s="43">
        <f t="shared" ca="1" si="90"/>
        <v>76402.232355133165</v>
      </c>
      <c r="CY9" s="43">
        <f t="shared" ca="1" si="91"/>
        <v>77288.525484612415</v>
      </c>
      <c r="CZ9" s="43">
        <f t="shared" ca="1" si="92"/>
        <v>77602.937280566155</v>
      </c>
      <c r="DA9" s="43">
        <f t="shared" ca="1" si="93"/>
        <v>76664.141032313011</v>
      </c>
      <c r="DB9" s="43">
        <f t="shared" ca="1" si="94"/>
        <v>73078.936944964327</v>
      </c>
      <c r="DC9" s="43">
        <f t="shared" ca="1" si="95"/>
        <v>74594.464531711506</v>
      </c>
      <c r="DD9" s="43">
        <f t="shared" ca="1" si="96"/>
        <v>76008.280815757738</v>
      </c>
      <c r="DE9" s="43">
        <f t="shared" ca="1" si="97"/>
        <v>74046.902177503507</v>
      </c>
      <c r="DF9" s="43">
        <f t="shared" ca="1" si="98"/>
        <v>74307.212337004661</v>
      </c>
      <c r="DG9" s="43">
        <f t="shared" ca="1" si="99"/>
        <v>77932.326208472194</v>
      </c>
      <c r="DH9" s="43">
        <f t="shared" ca="1" si="100"/>
        <v>77232.444789608533</v>
      </c>
      <c r="DI9" s="43">
        <f t="shared" ca="1" si="101"/>
        <v>75392.525795182592</v>
      </c>
      <c r="DJ9" s="43">
        <f t="shared" ca="1" si="102"/>
        <v>75656.46339656334</v>
      </c>
    </row>
    <row r="10" spans="1:114" x14ac:dyDescent="0.35">
      <c r="A10" s="30" t="s">
        <v>18</v>
      </c>
      <c r="B10" s="17">
        <v>6.83E-2</v>
      </c>
      <c r="F10" s="3">
        <v>45322</v>
      </c>
      <c r="G10" s="4">
        <v>71752.11</v>
      </c>
      <c r="H10" s="36">
        <f t="shared" si="103"/>
        <v>8.6057191533865929E-3</v>
      </c>
    </row>
    <row r="11" spans="1:114" x14ac:dyDescent="0.35">
      <c r="F11" s="3">
        <v>45323</v>
      </c>
      <c r="G11" s="4">
        <v>71645.3</v>
      </c>
      <c r="H11" s="36">
        <f t="shared" si="103"/>
        <v>-1.488597338809905E-3</v>
      </c>
      <c r="N11" s="35" t="s">
        <v>162</v>
      </c>
      <c r="O11" s="29">
        <f ca="1">MAX(O9-$B$8,0)</f>
        <v>1637.7604086723732</v>
      </c>
      <c r="P11" s="29">
        <f t="shared" ref="P11:CA11" ca="1" si="104">MAX(P9-$B$8,0)</f>
        <v>0</v>
      </c>
      <c r="Q11" s="29">
        <f t="shared" ca="1" si="104"/>
        <v>0</v>
      </c>
      <c r="R11" s="29">
        <f t="shared" ca="1" si="104"/>
        <v>1374.8010513650661</v>
      </c>
      <c r="S11" s="29">
        <f t="shared" ca="1" si="104"/>
        <v>725.81706061861769</v>
      </c>
      <c r="T11" s="29">
        <f t="shared" ca="1" si="104"/>
        <v>0</v>
      </c>
      <c r="U11" s="29">
        <f t="shared" ca="1" si="104"/>
        <v>0</v>
      </c>
      <c r="V11" s="29">
        <f t="shared" ca="1" si="104"/>
        <v>1636.8719411040074</v>
      </c>
      <c r="W11" s="29">
        <f t="shared" ca="1" si="104"/>
        <v>1756.0424635872187</v>
      </c>
      <c r="X11" s="29">
        <f t="shared" ca="1" si="104"/>
        <v>527.82262175911455</v>
      </c>
      <c r="Y11" s="29">
        <f t="shared" ca="1" si="104"/>
        <v>360.49427532855771</v>
      </c>
      <c r="Z11" s="29">
        <f t="shared" ca="1" si="104"/>
        <v>3099.139006631769</v>
      </c>
      <c r="AA11" s="29">
        <f t="shared" ca="1" si="104"/>
        <v>2347.7430621898238</v>
      </c>
      <c r="AB11" s="29">
        <f t="shared" ca="1" si="104"/>
        <v>0</v>
      </c>
      <c r="AC11" s="29">
        <f t="shared" ca="1" si="104"/>
        <v>2980.9122395639279</v>
      </c>
      <c r="AD11" s="29">
        <f t="shared" ca="1" si="104"/>
        <v>0</v>
      </c>
      <c r="AE11" s="29">
        <f t="shared" ca="1" si="104"/>
        <v>0</v>
      </c>
      <c r="AF11" s="29">
        <f t="shared" ca="1" si="104"/>
        <v>1861.2945648879977</v>
      </c>
      <c r="AG11" s="29">
        <f t="shared" ca="1" si="104"/>
        <v>0</v>
      </c>
      <c r="AH11" s="29">
        <f t="shared" ca="1" si="104"/>
        <v>0</v>
      </c>
      <c r="AI11" s="29">
        <f t="shared" ca="1" si="104"/>
        <v>0</v>
      </c>
      <c r="AJ11" s="29">
        <f t="shared" ca="1" si="104"/>
        <v>0</v>
      </c>
      <c r="AK11" s="29">
        <f t="shared" ca="1" si="104"/>
        <v>0</v>
      </c>
      <c r="AL11" s="29">
        <f t="shared" ca="1" si="104"/>
        <v>0</v>
      </c>
      <c r="AM11" s="29">
        <f t="shared" ca="1" si="104"/>
        <v>1721.3143957860011</v>
      </c>
      <c r="AN11" s="29">
        <f t="shared" ca="1" si="104"/>
        <v>1038.5408103584195</v>
      </c>
      <c r="AO11" s="29">
        <f t="shared" ca="1" si="104"/>
        <v>1941.1356999543495</v>
      </c>
      <c r="AP11" s="29">
        <f t="shared" ca="1" si="104"/>
        <v>702.85156329994788</v>
      </c>
      <c r="AQ11" s="29">
        <f t="shared" ca="1" si="104"/>
        <v>1934.8609234569594</v>
      </c>
      <c r="AR11" s="29">
        <f t="shared" ca="1" si="104"/>
        <v>1691.1727855272766</v>
      </c>
      <c r="AS11" s="29">
        <f t="shared" ca="1" si="104"/>
        <v>2280.8271237587469</v>
      </c>
      <c r="AT11" s="29">
        <f t="shared" ca="1" si="104"/>
        <v>3153.5383229666186</v>
      </c>
      <c r="AU11" s="29">
        <f t="shared" ca="1" si="104"/>
        <v>0</v>
      </c>
      <c r="AV11" s="29">
        <f t="shared" ca="1" si="104"/>
        <v>1243.8246336749144</v>
      </c>
      <c r="AW11" s="29">
        <f t="shared" ca="1" si="104"/>
        <v>555.54674927795713</v>
      </c>
      <c r="AX11" s="29">
        <f t="shared" ca="1" si="104"/>
        <v>0</v>
      </c>
      <c r="AY11" s="29">
        <f t="shared" ca="1" si="104"/>
        <v>1482.2442145109089</v>
      </c>
      <c r="AZ11" s="29">
        <f t="shared" ca="1" si="104"/>
        <v>123.14634741663758</v>
      </c>
      <c r="BA11" s="29">
        <f t="shared" ca="1" si="104"/>
        <v>0</v>
      </c>
      <c r="BB11" s="29">
        <f t="shared" ca="1" si="104"/>
        <v>961.97694293975655</v>
      </c>
      <c r="BC11" s="29">
        <f t="shared" ca="1" si="104"/>
        <v>0</v>
      </c>
      <c r="BD11" s="29">
        <f t="shared" ca="1" si="104"/>
        <v>0</v>
      </c>
      <c r="BE11" s="29">
        <f t="shared" ca="1" si="104"/>
        <v>0</v>
      </c>
      <c r="BF11" s="29">
        <f t="shared" ca="1" si="104"/>
        <v>1517.176996815484</v>
      </c>
      <c r="BG11" s="29">
        <f t="shared" ca="1" si="104"/>
        <v>1233.8993075064791</v>
      </c>
      <c r="BH11" s="29">
        <f t="shared" ca="1" si="104"/>
        <v>0</v>
      </c>
      <c r="BI11" s="29">
        <f t="shared" ca="1" si="104"/>
        <v>0</v>
      </c>
      <c r="BJ11" s="29">
        <f t="shared" ca="1" si="104"/>
        <v>0</v>
      </c>
      <c r="BK11" s="29">
        <f t="shared" ca="1" si="104"/>
        <v>3755.7891154565586</v>
      </c>
      <c r="BL11" s="29">
        <f t="shared" ca="1" si="104"/>
        <v>1431.6060977078159</v>
      </c>
      <c r="BM11" s="29">
        <f t="shared" ca="1" si="104"/>
        <v>246.84786492674903</v>
      </c>
      <c r="BN11" s="29">
        <f t="shared" ca="1" si="104"/>
        <v>3520.396333637007</v>
      </c>
      <c r="BO11" s="29">
        <f t="shared" ca="1" si="104"/>
        <v>0</v>
      </c>
      <c r="BP11" s="29">
        <f t="shared" ca="1" si="104"/>
        <v>0</v>
      </c>
      <c r="BQ11" s="29">
        <f t="shared" ca="1" si="104"/>
        <v>1113.7633124642452</v>
      </c>
      <c r="BR11" s="29">
        <f t="shared" ca="1" si="104"/>
        <v>1474.0513932472968</v>
      </c>
      <c r="BS11" s="29">
        <f t="shared" ca="1" si="104"/>
        <v>384.33020361846138</v>
      </c>
      <c r="BT11" s="29">
        <f t="shared" ca="1" si="104"/>
        <v>1010.9640310206451</v>
      </c>
      <c r="BU11" s="29">
        <f t="shared" ca="1" si="104"/>
        <v>0</v>
      </c>
      <c r="BV11" s="29">
        <f t="shared" ca="1" si="104"/>
        <v>0</v>
      </c>
      <c r="BW11" s="29">
        <f t="shared" ca="1" si="104"/>
        <v>863.53077158618544</v>
      </c>
      <c r="BX11" s="29">
        <f t="shared" ca="1" si="104"/>
        <v>0</v>
      </c>
      <c r="BY11" s="29">
        <f t="shared" ca="1" si="104"/>
        <v>0</v>
      </c>
      <c r="BZ11" s="29">
        <f t="shared" ca="1" si="104"/>
        <v>0</v>
      </c>
      <c r="CA11" s="29">
        <f t="shared" ca="1" si="104"/>
        <v>0</v>
      </c>
      <c r="CB11" s="29">
        <f t="shared" ref="CB11:DJ11" ca="1" si="105">MAX(CB9-$B$8,0)</f>
        <v>2119.9884697633097</v>
      </c>
      <c r="CC11" s="29">
        <f t="shared" ca="1" si="105"/>
        <v>769.69586535233248</v>
      </c>
      <c r="CD11" s="29">
        <f t="shared" ca="1" si="105"/>
        <v>0</v>
      </c>
      <c r="CE11" s="29">
        <f t="shared" ca="1" si="105"/>
        <v>380.4537084439944</v>
      </c>
      <c r="CF11" s="29">
        <f t="shared" ca="1" si="105"/>
        <v>510.81097667354334</v>
      </c>
      <c r="CG11" s="29">
        <f t="shared" ca="1" si="105"/>
        <v>1066.2860754864087</v>
      </c>
      <c r="CH11" s="29">
        <f t="shared" ca="1" si="105"/>
        <v>1876.4990705296514</v>
      </c>
      <c r="CI11" s="29">
        <f t="shared" ca="1" si="105"/>
        <v>1713.8548142192594</v>
      </c>
      <c r="CJ11" s="29">
        <f t="shared" ca="1" si="105"/>
        <v>1331.1860088503308</v>
      </c>
      <c r="CK11" s="29">
        <f t="shared" ca="1" si="105"/>
        <v>0</v>
      </c>
      <c r="CL11" s="29">
        <f t="shared" ca="1" si="105"/>
        <v>1087.1070279829582</v>
      </c>
      <c r="CM11" s="29">
        <f t="shared" ca="1" si="105"/>
        <v>0</v>
      </c>
      <c r="CN11" s="29">
        <f t="shared" ca="1" si="105"/>
        <v>489.11263009431423</v>
      </c>
      <c r="CO11" s="29">
        <f t="shared" ca="1" si="105"/>
        <v>1149.383382073589</v>
      </c>
      <c r="CP11" s="29">
        <f t="shared" ca="1" si="105"/>
        <v>0</v>
      </c>
      <c r="CQ11" s="29">
        <f t="shared" ca="1" si="105"/>
        <v>0</v>
      </c>
      <c r="CR11" s="29">
        <f t="shared" ca="1" si="105"/>
        <v>52.913124505634187</v>
      </c>
      <c r="CS11" s="29">
        <f t="shared" ca="1" si="105"/>
        <v>2244.6635844687553</v>
      </c>
      <c r="CT11" s="29">
        <f t="shared" ca="1" si="105"/>
        <v>0</v>
      </c>
      <c r="CU11" s="29">
        <f t="shared" ca="1" si="105"/>
        <v>0</v>
      </c>
      <c r="CV11" s="29">
        <f t="shared" ca="1" si="105"/>
        <v>123.52405987154634</v>
      </c>
      <c r="CW11" s="29">
        <f t="shared" ca="1" si="105"/>
        <v>1967.2852419355477</v>
      </c>
      <c r="CX11" s="29">
        <f t="shared" ca="1" si="105"/>
        <v>502.23235513316467</v>
      </c>
      <c r="CY11" s="29">
        <f t="shared" ca="1" si="105"/>
        <v>1388.5254846124153</v>
      </c>
      <c r="CZ11" s="29">
        <f t="shared" ca="1" si="105"/>
        <v>1702.9372805661551</v>
      </c>
      <c r="DA11" s="29">
        <f t="shared" ca="1" si="105"/>
        <v>764.14103231301124</v>
      </c>
      <c r="DB11" s="29">
        <f t="shared" ca="1" si="105"/>
        <v>0</v>
      </c>
      <c r="DC11" s="29">
        <f t="shared" ca="1" si="105"/>
        <v>0</v>
      </c>
      <c r="DD11" s="29">
        <f t="shared" ca="1" si="105"/>
        <v>108.28081575773831</v>
      </c>
      <c r="DE11" s="29">
        <f t="shared" ca="1" si="105"/>
        <v>0</v>
      </c>
      <c r="DF11" s="29">
        <f t="shared" ca="1" si="105"/>
        <v>0</v>
      </c>
      <c r="DG11" s="29">
        <f t="shared" ca="1" si="105"/>
        <v>2032.3262084721937</v>
      </c>
      <c r="DH11" s="29">
        <f t="shared" ca="1" si="105"/>
        <v>1332.444789608533</v>
      </c>
      <c r="DI11" s="29">
        <f t="shared" ca="1" si="105"/>
        <v>0</v>
      </c>
      <c r="DJ11" s="29">
        <f t="shared" ca="1" si="105"/>
        <v>0</v>
      </c>
    </row>
    <row r="12" spans="1:114" x14ac:dyDescent="0.35">
      <c r="F12" s="3">
        <v>45324</v>
      </c>
      <c r="G12" s="4">
        <v>72085.63</v>
      </c>
      <c r="H12" s="36">
        <f t="shared" si="103"/>
        <v>6.1459718920851003E-3</v>
      </c>
      <c r="N12" s="35" t="s">
        <v>163</v>
      </c>
      <c r="O12" s="29">
        <f ca="1">MAX($B$8-O9,0)</f>
        <v>0</v>
      </c>
      <c r="P12" s="29">
        <f t="shared" ref="P12:CA12" ca="1" si="106">MAX($B$8-P9,0)</f>
        <v>894.66408012370812</v>
      </c>
      <c r="Q12" s="29">
        <f t="shared" ca="1" si="106"/>
        <v>1231.4471264738677</v>
      </c>
      <c r="R12" s="29">
        <f t="shared" ca="1" si="106"/>
        <v>0</v>
      </c>
      <c r="S12" s="29">
        <f t="shared" ca="1" si="106"/>
        <v>0</v>
      </c>
      <c r="T12" s="29">
        <f t="shared" ca="1" si="106"/>
        <v>1236.0145003283251</v>
      </c>
      <c r="U12" s="29">
        <f t="shared" ca="1" si="106"/>
        <v>680.61807249342382</v>
      </c>
      <c r="V12" s="29">
        <f t="shared" ca="1" si="106"/>
        <v>0</v>
      </c>
      <c r="W12" s="29">
        <f t="shared" ca="1" si="106"/>
        <v>0</v>
      </c>
      <c r="X12" s="29">
        <f t="shared" ca="1" si="106"/>
        <v>0</v>
      </c>
      <c r="Y12" s="29">
        <f t="shared" ca="1" si="106"/>
        <v>0</v>
      </c>
      <c r="Z12" s="29">
        <f t="shared" ca="1" si="106"/>
        <v>0</v>
      </c>
      <c r="AA12" s="29">
        <f t="shared" ca="1" si="106"/>
        <v>0</v>
      </c>
      <c r="AB12" s="29">
        <f t="shared" ca="1" si="106"/>
        <v>1626.1684511036001</v>
      </c>
      <c r="AC12" s="29">
        <f t="shared" ca="1" si="106"/>
        <v>0</v>
      </c>
      <c r="AD12" s="29">
        <f t="shared" ca="1" si="106"/>
        <v>1170.0556097348308</v>
      </c>
      <c r="AE12" s="29">
        <f t="shared" ca="1" si="106"/>
        <v>1375.6198483004409</v>
      </c>
      <c r="AF12" s="29">
        <f t="shared" ca="1" si="106"/>
        <v>0</v>
      </c>
      <c r="AG12" s="29">
        <f t="shared" ca="1" si="106"/>
        <v>690.5910507922672</v>
      </c>
      <c r="AH12" s="29">
        <f t="shared" ca="1" si="106"/>
        <v>103.7825005382183</v>
      </c>
      <c r="AI12" s="29">
        <f t="shared" ca="1" si="106"/>
        <v>1759.6860892380937</v>
      </c>
      <c r="AJ12" s="29">
        <f t="shared" ca="1" si="106"/>
        <v>897.26711277652066</v>
      </c>
      <c r="AK12" s="29">
        <f t="shared" ca="1" si="106"/>
        <v>1057.595699530706</v>
      </c>
      <c r="AL12" s="29">
        <f t="shared" ca="1" si="106"/>
        <v>1541.9627890492266</v>
      </c>
      <c r="AM12" s="29">
        <f t="shared" ca="1" si="106"/>
        <v>0</v>
      </c>
      <c r="AN12" s="29">
        <f t="shared" ca="1" si="106"/>
        <v>0</v>
      </c>
      <c r="AO12" s="29">
        <f t="shared" ca="1" si="106"/>
        <v>0</v>
      </c>
      <c r="AP12" s="29">
        <f t="shared" ca="1" si="106"/>
        <v>0</v>
      </c>
      <c r="AQ12" s="29">
        <f t="shared" ca="1" si="106"/>
        <v>0</v>
      </c>
      <c r="AR12" s="29">
        <f t="shared" ca="1" si="106"/>
        <v>0</v>
      </c>
      <c r="AS12" s="29">
        <f t="shared" ca="1" si="106"/>
        <v>0</v>
      </c>
      <c r="AT12" s="29">
        <f t="shared" ca="1" si="106"/>
        <v>0</v>
      </c>
      <c r="AU12" s="29">
        <f t="shared" ca="1" si="106"/>
        <v>1902.8715217766876</v>
      </c>
      <c r="AV12" s="29">
        <f t="shared" ca="1" si="106"/>
        <v>0</v>
      </c>
      <c r="AW12" s="29">
        <f t="shared" ca="1" si="106"/>
        <v>0</v>
      </c>
      <c r="AX12" s="29">
        <f t="shared" ca="1" si="106"/>
        <v>1455.6045629914734</v>
      </c>
      <c r="AY12" s="29">
        <f t="shared" ca="1" si="106"/>
        <v>0</v>
      </c>
      <c r="AZ12" s="29">
        <f t="shared" ca="1" si="106"/>
        <v>0</v>
      </c>
      <c r="BA12" s="29">
        <f t="shared" ca="1" si="106"/>
        <v>1060.1310642446479</v>
      </c>
      <c r="BB12" s="29">
        <f t="shared" ca="1" si="106"/>
        <v>0</v>
      </c>
      <c r="BC12" s="29">
        <f t="shared" ca="1" si="106"/>
        <v>812.65632800752064</v>
      </c>
      <c r="BD12" s="29">
        <f t="shared" ca="1" si="106"/>
        <v>2795.0371066071966</v>
      </c>
      <c r="BE12" s="29">
        <f t="shared" ca="1" si="106"/>
        <v>3652.8979787154822</v>
      </c>
      <c r="BF12" s="29">
        <f t="shared" ca="1" si="106"/>
        <v>0</v>
      </c>
      <c r="BG12" s="29">
        <f t="shared" ca="1" si="106"/>
        <v>0</v>
      </c>
      <c r="BH12" s="29">
        <f t="shared" ca="1" si="106"/>
        <v>1246.4458820014697</v>
      </c>
      <c r="BI12" s="29">
        <f t="shared" ca="1" si="106"/>
        <v>101.27834512740083</v>
      </c>
      <c r="BJ12" s="29">
        <f t="shared" ca="1" si="106"/>
        <v>167.0311406141991</v>
      </c>
      <c r="BK12" s="29">
        <f t="shared" ca="1" si="106"/>
        <v>0</v>
      </c>
      <c r="BL12" s="29">
        <f t="shared" ca="1" si="106"/>
        <v>0</v>
      </c>
      <c r="BM12" s="29">
        <f t="shared" ca="1" si="106"/>
        <v>0</v>
      </c>
      <c r="BN12" s="29">
        <f t="shared" ca="1" si="106"/>
        <v>0</v>
      </c>
      <c r="BO12" s="29">
        <f t="shared" ca="1" si="106"/>
        <v>1694.1550544528873</v>
      </c>
      <c r="BP12" s="29">
        <f t="shared" ca="1" si="106"/>
        <v>637.0592801678722</v>
      </c>
      <c r="BQ12" s="29">
        <f t="shared" ca="1" si="106"/>
        <v>0</v>
      </c>
      <c r="BR12" s="29">
        <f t="shared" ca="1" si="106"/>
        <v>0</v>
      </c>
      <c r="BS12" s="29">
        <f t="shared" ca="1" si="106"/>
        <v>0</v>
      </c>
      <c r="BT12" s="29">
        <f t="shared" ca="1" si="106"/>
        <v>0</v>
      </c>
      <c r="BU12" s="29">
        <f t="shared" ca="1" si="106"/>
        <v>1505.1240001630213</v>
      </c>
      <c r="BV12" s="29">
        <f t="shared" ca="1" si="106"/>
        <v>488.90935957460897</v>
      </c>
      <c r="BW12" s="29">
        <f t="shared" ca="1" si="106"/>
        <v>0</v>
      </c>
      <c r="BX12" s="29">
        <f t="shared" ca="1" si="106"/>
        <v>930.67741323723749</v>
      </c>
      <c r="BY12" s="29">
        <f t="shared" ca="1" si="106"/>
        <v>1543.9663840301073</v>
      </c>
      <c r="BZ12" s="29">
        <f t="shared" ca="1" si="106"/>
        <v>2622.8191082984849</v>
      </c>
      <c r="CA12" s="29">
        <f t="shared" ca="1" si="106"/>
        <v>404.13653829864052</v>
      </c>
      <c r="CB12" s="29">
        <f t="shared" ref="CB12:DJ12" ca="1" si="107">MAX($B$8-CB9,0)</f>
        <v>0</v>
      </c>
      <c r="CC12" s="29">
        <f t="shared" ca="1" si="107"/>
        <v>0</v>
      </c>
      <c r="CD12" s="29">
        <f t="shared" ca="1" si="107"/>
        <v>2131.4733348246227</v>
      </c>
      <c r="CE12" s="29">
        <f t="shared" ca="1" si="107"/>
        <v>0</v>
      </c>
      <c r="CF12" s="29">
        <f t="shared" ca="1" si="107"/>
        <v>0</v>
      </c>
      <c r="CG12" s="29">
        <f t="shared" ca="1" si="107"/>
        <v>0</v>
      </c>
      <c r="CH12" s="29">
        <f t="shared" ca="1" si="107"/>
        <v>0</v>
      </c>
      <c r="CI12" s="29">
        <f t="shared" ca="1" si="107"/>
        <v>0</v>
      </c>
      <c r="CJ12" s="29">
        <f t="shared" ca="1" si="107"/>
        <v>0</v>
      </c>
      <c r="CK12" s="29">
        <f t="shared" ca="1" si="107"/>
        <v>3164.1587159280461</v>
      </c>
      <c r="CL12" s="29">
        <f t="shared" ca="1" si="107"/>
        <v>0</v>
      </c>
      <c r="CM12" s="29">
        <f t="shared" ca="1" si="107"/>
        <v>1014.3236155648337</v>
      </c>
      <c r="CN12" s="29">
        <f t="shared" ca="1" si="107"/>
        <v>0</v>
      </c>
      <c r="CO12" s="29">
        <f t="shared" ca="1" si="107"/>
        <v>0</v>
      </c>
      <c r="CP12" s="29">
        <f t="shared" ca="1" si="107"/>
        <v>842.55560075926769</v>
      </c>
      <c r="CQ12" s="29">
        <f t="shared" ca="1" si="107"/>
        <v>2547.1622749587696</v>
      </c>
      <c r="CR12" s="29">
        <f t="shared" ca="1" si="107"/>
        <v>0</v>
      </c>
      <c r="CS12" s="29">
        <f t="shared" ca="1" si="107"/>
        <v>0</v>
      </c>
      <c r="CT12" s="29">
        <f t="shared" ca="1" si="107"/>
        <v>1449.7604714318877</v>
      </c>
      <c r="CU12" s="29">
        <f t="shared" ca="1" si="107"/>
        <v>154.03444167459384</v>
      </c>
      <c r="CV12" s="29">
        <f t="shared" ca="1" si="107"/>
        <v>0</v>
      </c>
      <c r="CW12" s="29">
        <f t="shared" ca="1" si="107"/>
        <v>0</v>
      </c>
      <c r="CX12" s="29">
        <f t="shared" ca="1" si="107"/>
        <v>0</v>
      </c>
      <c r="CY12" s="29">
        <f t="shared" ca="1" si="107"/>
        <v>0</v>
      </c>
      <c r="CZ12" s="29">
        <f t="shared" ca="1" si="107"/>
        <v>0</v>
      </c>
      <c r="DA12" s="29">
        <f t="shared" ca="1" si="107"/>
        <v>0</v>
      </c>
      <c r="DB12" s="29">
        <f t="shared" ca="1" si="107"/>
        <v>2821.0630550356727</v>
      </c>
      <c r="DC12" s="29">
        <f t="shared" ca="1" si="107"/>
        <v>1305.5354682884936</v>
      </c>
      <c r="DD12" s="29">
        <f t="shared" ca="1" si="107"/>
        <v>0</v>
      </c>
      <c r="DE12" s="29">
        <f t="shared" ca="1" si="107"/>
        <v>1853.0978224964929</v>
      </c>
      <c r="DF12" s="29">
        <f t="shared" ca="1" si="107"/>
        <v>1592.7876629953389</v>
      </c>
      <c r="DG12" s="29">
        <f t="shared" ca="1" si="107"/>
        <v>0</v>
      </c>
      <c r="DH12" s="29">
        <f t="shared" ca="1" si="107"/>
        <v>0</v>
      </c>
      <c r="DI12" s="29">
        <f t="shared" ca="1" si="107"/>
        <v>507.47420481740846</v>
      </c>
      <c r="DJ12" s="29">
        <f t="shared" ca="1" si="107"/>
        <v>243.53660343665979</v>
      </c>
    </row>
    <row r="13" spans="1:114" x14ac:dyDescent="0.35">
      <c r="A13" s="31" t="s">
        <v>50</v>
      </c>
      <c r="B13" s="32"/>
      <c r="C13" s="32"/>
      <c r="D13" s="32"/>
      <c r="F13" s="3">
        <v>45327</v>
      </c>
      <c r="G13" s="4">
        <v>71731.42</v>
      </c>
      <c r="H13" s="36">
        <f t="shared" si="103"/>
        <v>-4.9137393957714437E-3</v>
      </c>
      <c r="N13" t="s">
        <v>164</v>
      </c>
      <c r="O13" s="29">
        <f ca="1">AVERAGE(O11:DJ11)</f>
        <v>784.05686643338277</v>
      </c>
    </row>
    <row r="14" spans="1:114" x14ac:dyDescent="0.35">
      <c r="A14" s="33" t="s">
        <v>51</v>
      </c>
      <c r="B14" s="33" t="s">
        <v>52</v>
      </c>
      <c r="C14" s="33" t="s">
        <v>53</v>
      </c>
      <c r="D14" s="33" t="s">
        <v>54</v>
      </c>
      <c r="F14" s="3">
        <v>45328</v>
      </c>
      <c r="G14" s="4">
        <v>72186.09</v>
      </c>
      <c r="H14" s="36">
        <f t="shared" si="103"/>
        <v>6.3385054973119637E-3</v>
      </c>
      <c r="N14" s="39" t="s">
        <v>165</v>
      </c>
      <c r="O14" s="40">
        <f ca="1">O13*EXP(-B10*B9)</f>
        <v>782.995064543441</v>
      </c>
    </row>
    <row r="15" spans="1:114" x14ac:dyDescent="0.35">
      <c r="A15" s="33" t="s">
        <v>42</v>
      </c>
      <c r="B15" s="34">
        <f ca="1">O14</f>
        <v>782.995064543441</v>
      </c>
      <c r="C15" s="33">
        <v>890</v>
      </c>
      <c r="D15" s="33" t="str">
        <f ca="1">IF(C15&gt;B15,"OVERVALUED","UNDERVALUED")</f>
        <v>OVERVALUED</v>
      </c>
      <c r="F15" s="3">
        <v>45329</v>
      </c>
      <c r="G15" s="4">
        <v>72152</v>
      </c>
      <c r="H15" s="36">
        <f t="shared" si="103"/>
        <v>-4.7225164848241352E-4</v>
      </c>
      <c r="N15" t="s">
        <v>166</v>
      </c>
      <c r="O15" s="29">
        <f ca="1">AVERAGE(O12:DJ12)</f>
        <v>569.13237271004255</v>
      </c>
    </row>
    <row r="16" spans="1:114" x14ac:dyDescent="0.35">
      <c r="A16" s="33" t="s">
        <v>43</v>
      </c>
      <c r="B16" s="34">
        <f ca="1">O16</f>
        <v>568.36163036361108</v>
      </c>
      <c r="C16" s="33">
        <v>324.64999999999998</v>
      </c>
      <c r="D16" s="33" t="str">
        <f ca="1">IF(C16&gt;B16,"OVERVALUED","UNDERVALUED")</f>
        <v>UNDERVALUED</v>
      </c>
      <c r="F16" s="3">
        <v>45330</v>
      </c>
      <c r="G16" s="4">
        <v>71428.429999999993</v>
      </c>
      <c r="H16" s="36">
        <f t="shared" si="103"/>
        <v>-1.0028412240825069E-2</v>
      </c>
      <c r="N16" s="39" t="s">
        <v>167</v>
      </c>
      <c r="O16" s="40">
        <f ca="1">O15*EXP(-B10*B9)</f>
        <v>568.36163036361108</v>
      </c>
    </row>
    <row r="17" spans="1:12" x14ac:dyDescent="0.35">
      <c r="F17" s="3">
        <v>45331</v>
      </c>
      <c r="G17" s="4">
        <v>71595.490000000005</v>
      </c>
      <c r="H17" s="36">
        <f t="shared" si="103"/>
        <v>2.3388446309124955E-3</v>
      </c>
      <c r="L17" t="s">
        <v>168</v>
      </c>
    </row>
    <row r="18" spans="1:12" x14ac:dyDescent="0.35">
      <c r="F18" s="3">
        <v>45334</v>
      </c>
      <c r="G18" s="4">
        <v>71072.490000000005</v>
      </c>
      <c r="H18" s="36">
        <f t="shared" si="103"/>
        <v>-7.3049294026760192E-3</v>
      </c>
    </row>
    <row r="19" spans="1:12" ht="15.5" x14ac:dyDescent="0.35">
      <c r="A19" s="25" t="s">
        <v>7</v>
      </c>
      <c r="B19" s="25" t="s">
        <v>8</v>
      </c>
      <c r="C19" s="25" t="s">
        <v>9</v>
      </c>
      <c r="D19" s="25" t="s">
        <v>10</v>
      </c>
      <c r="F19" s="3">
        <v>45335</v>
      </c>
      <c r="G19" s="4">
        <v>71555.19</v>
      </c>
      <c r="H19" s="36">
        <f t="shared" si="103"/>
        <v>6.7916573627855303E-3</v>
      </c>
    </row>
    <row r="20" spans="1:12" x14ac:dyDescent="0.35">
      <c r="A20" s="21">
        <v>45679</v>
      </c>
      <c r="B20" s="22" t="s">
        <v>12</v>
      </c>
      <c r="C20" s="22">
        <v>1</v>
      </c>
      <c r="D20" s="22">
        <f>SUM(C20:C26)</f>
        <v>5</v>
      </c>
      <c r="F20" s="3">
        <v>45336</v>
      </c>
      <c r="G20" s="4">
        <v>71822.83</v>
      </c>
      <c r="H20" s="36">
        <f t="shared" si="103"/>
        <v>3.7403296672120501E-3</v>
      </c>
    </row>
    <row r="21" spans="1:12" x14ac:dyDescent="0.35">
      <c r="A21" s="21">
        <v>45680</v>
      </c>
      <c r="B21" s="22" t="s">
        <v>13</v>
      </c>
      <c r="C21" s="22">
        <v>1</v>
      </c>
      <c r="D21" s="22"/>
      <c r="F21" s="3">
        <v>45337</v>
      </c>
      <c r="G21" s="4">
        <v>72050.38</v>
      </c>
      <c r="H21" s="36">
        <f t="shared" si="103"/>
        <v>3.168212669982573E-3</v>
      </c>
    </row>
    <row r="22" spans="1:12" x14ac:dyDescent="0.35">
      <c r="A22" s="21">
        <v>45681</v>
      </c>
      <c r="B22" s="22" t="s">
        <v>14</v>
      </c>
      <c r="C22" s="22">
        <v>1</v>
      </c>
      <c r="D22" s="22"/>
      <c r="F22" s="3">
        <v>45338</v>
      </c>
      <c r="G22" s="4">
        <v>72426.64</v>
      </c>
      <c r="H22" s="36">
        <f t="shared" si="103"/>
        <v>5.2221792584576932E-3</v>
      </c>
    </row>
    <row r="23" spans="1:12" x14ac:dyDescent="0.35">
      <c r="A23" s="21">
        <v>45682</v>
      </c>
      <c r="B23" s="22" t="s">
        <v>15</v>
      </c>
      <c r="C23" s="22">
        <v>0</v>
      </c>
      <c r="D23" s="22"/>
      <c r="F23" s="3">
        <v>45341</v>
      </c>
      <c r="G23" s="4">
        <v>72708.160000000003</v>
      </c>
      <c r="H23" s="36">
        <f t="shared" si="103"/>
        <v>3.8869675577937191E-3</v>
      </c>
    </row>
    <row r="24" spans="1:12" x14ac:dyDescent="0.35">
      <c r="A24" s="21">
        <v>45683</v>
      </c>
      <c r="B24" s="22" t="s">
        <v>16</v>
      </c>
      <c r="C24" s="22">
        <v>0</v>
      </c>
      <c r="D24" s="22"/>
      <c r="F24" s="3">
        <v>45342</v>
      </c>
      <c r="G24" s="4">
        <v>73057.399999999994</v>
      </c>
      <c r="H24" s="36">
        <f t="shared" si="103"/>
        <v>4.8033123104751496E-3</v>
      </c>
    </row>
    <row r="25" spans="1:12" x14ac:dyDescent="0.35">
      <c r="A25" s="21">
        <v>45684</v>
      </c>
      <c r="B25" s="22" t="s">
        <v>17</v>
      </c>
      <c r="C25" s="22">
        <v>1</v>
      </c>
      <c r="D25" s="22"/>
      <c r="F25" s="3">
        <v>45343</v>
      </c>
      <c r="G25" s="4">
        <v>72623.09</v>
      </c>
      <c r="H25" s="36">
        <f t="shared" si="103"/>
        <v>-5.9447776679706354E-3</v>
      </c>
    </row>
    <row r="26" spans="1:12" x14ac:dyDescent="0.35">
      <c r="A26" s="23">
        <v>45685</v>
      </c>
      <c r="B26" s="24" t="s">
        <v>11</v>
      </c>
      <c r="C26" s="24">
        <v>1</v>
      </c>
      <c r="D26" s="24"/>
      <c r="F26" s="3">
        <v>45344</v>
      </c>
      <c r="G26" s="4">
        <v>73158.240000000005</v>
      </c>
      <c r="H26" s="36">
        <f t="shared" si="103"/>
        <v>7.3688684962318618E-3</v>
      </c>
    </row>
    <row r="27" spans="1:12" x14ac:dyDescent="0.35">
      <c r="F27" s="3">
        <v>45345</v>
      </c>
      <c r="G27" s="4">
        <v>73142.8</v>
      </c>
      <c r="H27" s="36">
        <f t="shared" si="103"/>
        <v>-2.1104936368077087E-4</v>
      </c>
    </row>
    <row r="28" spans="1:12" x14ac:dyDescent="0.35">
      <c r="F28" s="3">
        <v>45348</v>
      </c>
      <c r="G28" s="4">
        <v>72790.13</v>
      </c>
      <c r="H28" s="36">
        <f t="shared" si="103"/>
        <v>-4.821663923174957E-3</v>
      </c>
    </row>
    <row r="29" spans="1:12" x14ac:dyDescent="0.35">
      <c r="F29" s="3">
        <v>45349</v>
      </c>
      <c r="G29" s="4">
        <v>73095.22</v>
      </c>
      <c r="H29" s="36">
        <f t="shared" si="103"/>
        <v>4.191364955660859E-3</v>
      </c>
    </row>
    <row r="30" spans="1:12" x14ac:dyDescent="0.35">
      <c r="F30" s="3">
        <v>45350</v>
      </c>
      <c r="G30" s="4">
        <v>72304.88</v>
      </c>
      <c r="H30" s="36">
        <f t="shared" si="103"/>
        <v>-1.0812471732077666E-2</v>
      </c>
    </row>
    <row r="31" spans="1:12" x14ac:dyDescent="0.35">
      <c r="F31" s="3">
        <v>45351</v>
      </c>
      <c r="G31" s="4">
        <v>72500.3</v>
      </c>
      <c r="H31" s="36">
        <f t="shared" si="103"/>
        <v>2.7027221399162915E-3</v>
      </c>
    </row>
    <row r="32" spans="1:12" x14ac:dyDescent="0.35">
      <c r="F32" s="3">
        <v>45352</v>
      </c>
      <c r="G32" s="4">
        <v>73745.350000000006</v>
      </c>
      <c r="H32" s="36">
        <f t="shared" si="103"/>
        <v>1.7173032387452158E-2</v>
      </c>
    </row>
    <row r="33" spans="6:8" x14ac:dyDescent="0.35">
      <c r="F33" s="3">
        <v>45353</v>
      </c>
      <c r="G33" s="4">
        <v>73806.149999999994</v>
      </c>
      <c r="H33" s="36">
        <f t="shared" si="103"/>
        <v>8.2445876248460337E-4</v>
      </c>
    </row>
    <row r="34" spans="6:8" x14ac:dyDescent="0.35">
      <c r="F34" s="3">
        <v>45355</v>
      </c>
      <c r="G34" s="4">
        <v>73872.289999999994</v>
      </c>
      <c r="H34" s="36">
        <f t="shared" si="103"/>
        <v>8.9613128445265033E-4</v>
      </c>
    </row>
    <row r="35" spans="6:8" x14ac:dyDescent="0.35">
      <c r="F35" s="3">
        <v>45356</v>
      </c>
      <c r="G35" s="4">
        <v>73677.13</v>
      </c>
      <c r="H35" s="36">
        <f t="shared" si="103"/>
        <v>-2.6418566420506329E-3</v>
      </c>
    </row>
    <row r="36" spans="6:8" x14ac:dyDescent="0.35">
      <c r="F36" s="3">
        <v>45357</v>
      </c>
      <c r="G36" s="4">
        <v>74085.990000000005</v>
      </c>
      <c r="H36" s="36">
        <f t="shared" si="103"/>
        <v>5.5493475383745494E-3</v>
      </c>
    </row>
    <row r="37" spans="6:8" x14ac:dyDescent="0.35">
      <c r="F37" s="3">
        <v>45358</v>
      </c>
      <c r="G37" s="4">
        <v>74119.39</v>
      </c>
      <c r="H37" s="36">
        <f t="shared" si="103"/>
        <v>4.5082747763780517E-4</v>
      </c>
    </row>
    <row r="38" spans="6:8" x14ac:dyDescent="0.35">
      <c r="F38" s="3">
        <v>45362</v>
      </c>
      <c r="G38" s="4">
        <v>73502.64</v>
      </c>
      <c r="H38" s="36">
        <f t="shared" si="103"/>
        <v>-8.3210344823398952E-3</v>
      </c>
    </row>
    <row r="39" spans="6:8" x14ac:dyDescent="0.35">
      <c r="F39" s="3">
        <v>45363</v>
      </c>
      <c r="G39" s="4">
        <v>73667.960000000006</v>
      </c>
      <c r="H39" s="36">
        <f t="shared" si="103"/>
        <v>2.2491709141332361E-3</v>
      </c>
    </row>
    <row r="40" spans="6:8" x14ac:dyDescent="0.35">
      <c r="F40" s="3">
        <v>45364</v>
      </c>
      <c r="G40" s="4">
        <v>72761.89</v>
      </c>
      <c r="H40" s="36">
        <f t="shared" si="103"/>
        <v>-1.2299376825420483E-2</v>
      </c>
    </row>
    <row r="41" spans="6:8" x14ac:dyDescent="0.35">
      <c r="F41" s="3">
        <v>45365</v>
      </c>
      <c r="G41" s="4">
        <v>73097.279999999999</v>
      </c>
      <c r="H41" s="36">
        <f t="shared" si="103"/>
        <v>4.6094184744238653E-3</v>
      </c>
    </row>
    <row r="42" spans="6:8" x14ac:dyDescent="0.35">
      <c r="F42" s="3">
        <v>45366</v>
      </c>
      <c r="G42" s="4">
        <v>72643.429999999993</v>
      </c>
      <c r="H42" s="36">
        <f t="shared" si="103"/>
        <v>-6.208849358006252E-3</v>
      </c>
    </row>
    <row r="43" spans="6:8" x14ac:dyDescent="0.35">
      <c r="F43" s="3">
        <v>45369</v>
      </c>
      <c r="G43" s="4">
        <v>72748.42</v>
      </c>
      <c r="H43" s="36">
        <f t="shared" si="103"/>
        <v>1.4452786714505006E-3</v>
      </c>
    </row>
    <row r="44" spans="6:8" x14ac:dyDescent="0.35">
      <c r="F44" s="3">
        <v>45370</v>
      </c>
      <c r="G44" s="4">
        <v>72012.05</v>
      </c>
      <c r="H44" s="36">
        <f t="shared" si="103"/>
        <v>-1.0122144233510433E-2</v>
      </c>
    </row>
    <row r="45" spans="6:8" x14ac:dyDescent="0.35">
      <c r="F45" s="3">
        <v>45371</v>
      </c>
      <c r="G45" s="4">
        <v>72101.69</v>
      </c>
      <c r="H45" s="36">
        <f t="shared" si="103"/>
        <v>1.2447916702829076E-3</v>
      </c>
    </row>
    <row r="46" spans="6:8" x14ac:dyDescent="0.35">
      <c r="F46" s="3">
        <v>45372</v>
      </c>
      <c r="G46" s="4">
        <v>72641.19</v>
      </c>
      <c r="H46" s="36">
        <f t="shared" si="103"/>
        <v>7.4824875810817204E-3</v>
      </c>
    </row>
    <row r="47" spans="6:8" x14ac:dyDescent="0.35">
      <c r="F47" s="3">
        <v>45373</v>
      </c>
      <c r="G47" s="4">
        <v>72831.94</v>
      </c>
      <c r="H47" s="36">
        <f t="shared" si="103"/>
        <v>2.6259206381393785E-3</v>
      </c>
    </row>
    <row r="48" spans="6:8" x14ac:dyDescent="0.35">
      <c r="F48" s="3">
        <v>45377</v>
      </c>
      <c r="G48" s="4">
        <v>72470.3</v>
      </c>
      <c r="H48" s="36">
        <f t="shared" si="103"/>
        <v>-4.9654039148209206E-3</v>
      </c>
    </row>
    <row r="49" spans="6:8" x14ac:dyDescent="0.35">
      <c r="F49" s="3">
        <v>45378</v>
      </c>
      <c r="G49" s="4">
        <v>72996.31</v>
      </c>
      <c r="H49" s="36">
        <f t="shared" si="103"/>
        <v>7.258283738303728E-3</v>
      </c>
    </row>
    <row r="50" spans="6:8" x14ac:dyDescent="0.35">
      <c r="F50" s="3">
        <v>45379</v>
      </c>
      <c r="G50" s="4">
        <v>73651.350000000006</v>
      </c>
      <c r="H50" s="36">
        <f t="shared" si="103"/>
        <v>8.9736042821890738E-3</v>
      </c>
    </row>
    <row r="51" spans="6:8" x14ac:dyDescent="0.35">
      <c r="F51" s="3">
        <v>45383</v>
      </c>
      <c r="G51" s="4">
        <v>74014.55</v>
      </c>
      <c r="H51" s="36">
        <f t="shared" si="103"/>
        <v>4.9313420595820112E-3</v>
      </c>
    </row>
    <row r="52" spans="6:8" x14ac:dyDescent="0.35">
      <c r="F52" s="3">
        <v>45384</v>
      </c>
      <c r="G52" s="4">
        <v>73903.91</v>
      </c>
      <c r="H52" s="36">
        <f t="shared" si="103"/>
        <v>-1.4948412170309178E-3</v>
      </c>
    </row>
    <row r="53" spans="6:8" x14ac:dyDescent="0.35">
      <c r="F53" s="3">
        <v>45385</v>
      </c>
      <c r="G53" s="4">
        <v>73876.820000000007</v>
      </c>
      <c r="H53" s="36">
        <f t="shared" si="103"/>
        <v>-3.6655706037735936E-4</v>
      </c>
    </row>
    <row r="54" spans="6:8" x14ac:dyDescent="0.35">
      <c r="F54" s="3">
        <v>45386</v>
      </c>
      <c r="G54" s="4">
        <v>74227.63</v>
      </c>
      <c r="H54" s="36">
        <f t="shared" si="103"/>
        <v>4.7485801365028113E-3</v>
      </c>
    </row>
    <row r="55" spans="6:8" x14ac:dyDescent="0.35">
      <c r="F55" s="3">
        <v>45387</v>
      </c>
      <c r="G55" s="4">
        <v>74248.22</v>
      </c>
      <c r="H55" s="36">
        <f t="shared" si="103"/>
        <v>2.7738996920678716E-4</v>
      </c>
    </row>
    <row r="56" spans="6:8" x14ac:dyDescent="0.35">
      <c r="F56" s="3">
        <v>45390</v>
      </c>
      <c r="G56" s="4">
        <v>74742.5</v>
      </c>
      <c r="H56" s="36">
        <f t="shared" si="103"/>
        <v>6.6571292887560585E-3</v>
      </c>
    </row>
    <row r="57" spans="6:8" x14ac:dyDescent="0.35">
      <c r="F57" s="3">
        <v>45391</v>
      </c>
      <c r="G57" s="4">
        <v>74683.7</v>
      </c>
      <c r="H57" s="36">
        <f t="shared" si="103"/>
        <v>-7.8670100679001376E-4</v>
      </c>
    </row>
    <row r="58" spans="6:8" x14ac:dyDescent="0.35">
      <c r="F58" s="3">
        <v>45392</v>
      </c>
      <c r="G58" s="4">
        <v>75038.149999999994</v>
      </c>
      <c r="H58" s="36">
        <f t="shared" si="103"/>
        <v>4.7460155294929418E-3</v>
      </c>
    </row>
    <row r="59" spans="6:8" x14ac:dyDescent="0.35">
      <c r="F59" s="3">
        <v>45394</v>
      </c>
      <c r="G59" s="4">
        <v>74244.899999999994</v>
      </c>
      <c r="H59" s="36">
        <f t="shared" si="103"/>
        <v>-1.0571289404123108E-2</v>
      </c>
    </row>
    <row r="60" spans="6:8" x14ac:dyDescent="0.35">
      <c r="F60" s="3">
        <v>45397</v>
      </c>
      <c r="G60" s="4">
        <v>73399.78</v>
      </c>
      <c r="H60" s="36">
        <f t="shared" si="103"/>
        <v>-1.1382869395742956E-2</v>
      </c>
    </row>
    <row r="61" spans="6:8" x14ac:dyDescent="0.35">
      <c r="F61" s="3">
        <v>45398</v>
      </c>
      <c r="G61" s="4">
        <v>72943.679999999993</v>
      </c>
      <c r="H61" s="36">
        <f t="shared" si="103"/>
        <v>-6.213915082579291E-3</v>
      </c>
    </row>
    <row r="62" spans="6:8" x14ac:dyDescent="0.35">
      <c r="F62" s="3">
        <v>45400</v>
      </c>
      <c r="G62" s="4">
        <v>72488.990000000005</v>
      </c>
      <c r="H62" s="36">
        <f t="shared" si="103"/>
        <v>-6.233439278083952E-3</v>
      </c>
    </row>
    <row r="63" spans="6:8" x14ac:dyDescent="0.35">
      <c r="F63" s="3">
        <v>45401</v>
      </c>
      <c r="G63" s="4">
        <v>73088.33</v>
      </c>
      <c r="H63" s="36">
        <f t="shared" si="103"/>
        <v>8.268014218435038E-3</v>
      </c>
    </row>
    <row r="64" spans="6:8" x14ac:dyDescent="0.35">
      <c r="F64" s="3">
        <v>45404</v>
      </c>
      <c r="G64" s="4">
        <v>73648.62</v>
      </c>
      <c r="H64" s="36">
        <f t="shared" si="103"/>
        <v>7.665929704509411E-3</v>
      </c>
    </row>
    <row r="65" spans="6:8" x14ac:dyDescent="0.35">
      <c r="F65" s="3">
        <v>45405</v>
      </c>
      <c r="G65" s="4">
        <v>73738.45</v>
      </c>
      <c r="H65" s="36">
        <f t="shared" si="103"/>
        <v>1.2197105661992946E-3</v>
      </c>
    </row>
    <row r="66" spans="6:8" x14ac:dyDescent="0.35">
      <c r="F66" s="3">
        <v>45406</v>
      </c>
      <c r="G66" s="4">
        <v>73852.94</v>
      </c>
      <c r="H66" s="36">
        <f t="shared" si="103"/>
        <v>1.552649940431472E-3</v>
      </c>
    </row>
    <row r="67" spans="6:8" x14ac:dyDescent="0.35">
      <c r="F67" s="3">
        <v>45407</v>
      </c>
      <c r="G67" s="4">
        <v>74339.44</v>
      </c>
      <c r="H67" s="36">
        <f t="shared" si="103"/>
        <v>6.5874154772984639E-3</v>
      </c>
    </row>
    <row r="68" spans="6:8" x14ac:dyDescent="0.35">
      <c r="F68" s="3">
        <v>45408</v>
      </c>
      <c r="G68" s="4">
        <v>73730.16</v>
      </c>
      <c r="H68" s="36">
        <f t="shared" si="103"/>
        <v>-8.1959186133229167E-3</v>
      </c>
    </row>
    <row r="69" spans="6:8" x14ac:dyDescent="0.35">
      <c r="F69" s="3">
        <v>45411</v>
      </c>
      <c r="G69" s="4">
        <v>74671.28</v>
      </c>
      <c r="H69" s="36">
        <f t="shared" si="103"/>
        <v>1.2764382987911604E-2</v>
      </c>
    </row>
    <row r="70" spans="6:8" x14ac:dyDescent="0.35">
      <c r="F70" s="3">
        <v>45412</v>
      </c>
      <c r="G70" s="4">
        <v>74482.78</v>
      </c>
      <c r="H70" s="36">
        <f t="shared" si="103"/>
        <v>-2.5243975997197854E-3</v>
      </c>
    </row>
    <row r="71" spans="6:8" x14ac:dyDescent="0.35">
      <c r="F71" s="3">
        <v>45414</v>
      </c>
      <c r="G71" s="4">
        <v>74611.11</v>
      </c>
      <c r="H71" s="36">
        <f t="shared" ref="H71:H134" si="108">G71/G70-1</f>
        <v>1.7229485795240418E-3</v>
      </c>
    </row>
    <row r="72" spans="6:8" x14ac:dyDescent="0.35">
      <c r="F72" s="3">
        <v>45415</v>
      </c>
      <c r="G72" s="4">
        <v>73878.149999999994</v>
      </c>
      <c r="H72" s="36">
        <f t="shared" si="108"/>
        <v>-9.8237380465189261E-3</v>
      </c>
    </row>
    <row r="73" spans="6:8" x14ac:dyDescent="0.35">
      <c r="F73" s="3">
        <v>45418</v>
      </c>
      <c r="G73" s="4">
        <v>73895.539999999994</v>
      </c>
      <c r="H73" s="36">
        <f t="shared" si="108"/>
        <v>2.3538759430219436E-4</v>
      </c>
    </row>
    <row r="74" spans="6:8" x14ac:dyDescent="0.35">
      <c r="F74" s="3">
        <v>45419</v>
      </c>
      <c r="G74" s="4">
        <v>73511.850000000006</v>
      </c>
      <c r="H74" s="36">
        <f t="shared" si="108"/>
        <v>-5.1923296047364786E-3</v>
      </c>
    </row>
    <row r="75" spans="6:8" x14ac:dyDescent="0.35">
      <c r="F75" s="3">
        <v>45420</v>
      </c>
      <c r="G75" s="4">
        <v>73466.39</v>
      </c>
      <c r="H75" s="36">
        <f t="shared" si="108"/>
        <v>-6.1840369953969354E-4</v>
      </c>
    </row>
    <row r="76" spans="6:8" x14ac:dyDescent="0.35">
      <c r="F76" s="3">
        <v>45421</v>
      </c>
      <c r="G76" s="4">
        <v>72404.17</v>
      </c>
      <c r="H76" s="36">
        <f t="shared" si="108"/>
        <v>-1.4458584394850482E-2</v>
      </c>
    </row>
    <row r="77" spans="6:8" x14ac:dyDescent="0.35">
      <c r="F77" s="3">
        <v>45422</v>
      </c>
      <c r="G77" s="4">
        <v>72664.47</v>
      </c>
      <c r="H77" s="36">
        <f t="shared" si="108"/>
        <v>3.5950968017450791E-3</v>
      </c>
    </row>
    <row r="78" spans="6:8" x14ac:dyDescent="0.35">
      <c r="F78" s="3">
        <v>45425</v>
      </c>
      <c r="G78" s="4">
        <v>72776.13</v>
      </c>
      <c r="H78" s="36">
        <f t="shared" si="108"/>
        <v>1.5366519565889192E-3</v>
      </c>
    </row>
    <row r="79" spans="6:8" x14ac:dyDescent="0.35">
      <c r="F79" s="3">
        <v>45426</v>
      </c>
      <c r="G79" s="4">
        <v>73104.61</v>
      </c>
      <c r="H79" s="36">
        <f t="shared" si="108"/>
        <v>4.5135678415435532E-3</v>
      </c>
    </row>
    <row r="80" spans="6:8" x14ac:dyDescent="0.35">
      <c r="F80" s="3">
        <v>45427</v>
      </c>
      <c r="G80" s="4">
        <v>72987.03</v>
      </c>
      <c r="H80" s="36">
        <f t="shared" si="108"/>
        <v>-1.6083801007897858E-3</v>
      </c>
    </row>
    <row r="81" spans="6:8" x14ac:dyDescent="0.35">
      <c r="F81" s="3">
        <v>45428</v>
      </c>
      <c r="G81" s="4">
        <v>73663.72</v>
      </c>
      <c r="H81" s="36">
        <f t="shared" si="108"/>
        <v>9.2713732837190754E-3</v>
      </c>
    </row>
    <row r="82" spans="6:8" x14ac:dyDescent="0.35">
      <c r="F82" s="3">
        <v>45429</v>
      </c>
      <c r="G82" s="4">
        <v>73917.03</v>
      </c>
      <c r="H82" s="36">
        <f t="shared" si="108"/>
        <v>3.4387348344611102E-3</v>
      </c>
    </row>
    <row r="83" spans="6:8" x14ac:dyDescent="0.35">
      <c r="F83" s="3">
        <v>45430</v>
      </c>
      <c r="G83" s="4">
        <v>74005.94</v>
      </c>
      <c r="H83" s="36">
        <f t="shared" si="108"/>
        <v>1.2028351247337365E-3</v>
      </c>
    </row>
    <row r="84" spans="6:8" x14ac:dyDescent="0.35">
      <c r="F84" s="3">
        <v>45433</v>
      </c>
      <c r="G84" s="4">
        <v>73953.31</v>
      </c>
      <c r="H84" s="36">
        <f t="shared" si="108"/>
        <v>-7.1115913128061425E-4</v>
      </c>
    </row>
    <row r="85" spans="6:8" x14ac:dyDescent="0.35">
      <c r="F85" s="3">
        <v>45434</v>
      </c>
      <c r="G85" s="4">
        <v>74221.06</v>
      </c>
      <c r="H85" s="36">
        <f t="shared" si="108"/>
        <v>3.620527600454837E-3</v>
      </c>
    </row>
    <row r="86" spans="6:8" x14ac:dyDescent="0.35">
      <c r="F86" s="3">
        <v>45435</v>
      </c>
      <c r="G86" s="4">
        <v>75418.039999999994</v>
      </c>
      <c r="H86" s="36">
        <f t="shared" si="108"/>
        <v>1.6127228579058128E-2</v>
      </c>
    </row>
    <row r="87" spans="6:8" x14ac:dyDescent="0.35">
      <c r="F87" s="3">
        <v>45436</v>
      </c>
      <c r="G87" s="4">
        <v>75410.39</v>
      </c>
      <c r="H87" s="36">
        <f t="shared" si="108"/>
        <v>-1.0143461696954237E-4</v>
      </c>
    </row>
    <row r="88" spans="6:8" x14ac:dyDescent="0.35">
      <c r="F88" s="3">
        <v>45439</v>
      </c>
      <c r="G88" s="4">
        <v>75390.5</v>
      </c>
      <c r="H88" s="36">
        <f t="shared" si="108"/>
        <v>-2.63756758186795E-4</v>
      </c>
    </row>
    <row r="89" spans="6:8" x14ac:dyDescent="0.35">
      <c r="F89" s="3">
        <v>45440</v>
      </c>
      <c r="G89" s="4">
        <v>75170.45</v>
      </c>
      <c r="H89" s="36">
        <f t="shared" si="108"/>
        <v>-2.918802766926909E-3</v>
      </c>
    </row>
    <row r="90" spans="6:8" x14ac:dyDescent="0.35">
      <c r="F90" s="3">
        <v>45441</v>
      </c>
      <c r="G90" s="4">
        <v>74502.899999999994</v>
      </c>
      <c r="H90" s="36">
        <f t="shared" si="108"/>
        <v>-8.880484286045931E-3</v>
      </c>
    </row>
    <row r="91" spans="6:8" x14ac:dyDescent="0.35">
      <c r="F91" s="3">
        <v>45442</v>
      </c>
      <c r="G91" s="4">
        <v>73885.600000000006</v>
      </c>
      <c r="H91" s="36">
        <f t="shared" si="108"/>
        <v>-8.2855835141986134E-3</v>
      </c>
    </row>
    <row r="92" spans="6:8" x14ac:dyDescent="0.35">
      <c r="F92" s="3">
        <v>45443</v>
      </c>
      <c r="G92" s="4">
        <v>73961.31</v>
      </c>
      <c r="H92" s="36">
        <f t="shared" si="108"/>
        <v>1.0246922269019354E-3</v>
      </c>
    </row>
    <row r="93" spans="6:8" x14ac:dyDescent="0.35">
      <c r="F93" s="3">
        <v>45446</v>
      </c>
      <c r="G93" s="4">
        <v>76468.78</v>
      </c>
      <c r="H93" s="36">
        <f t="shared" si="108"/>
        <v>3.3902455216112237E-2</v>
      </c>
    </row>
    <row r="94" spans="6:8" x14ac:dyDescent="0.35">
      <c r="F94" s="3">
        <v>45447</v>
      </c>
      <c r="G94" s="4">
        <v>72079.05</v>
      </c>
      <c r="H94" s="36">
        <f t="shared" si="108"/>
        <v>-5.7405518958194346E-2</v>
      </c>
    </row>
    <row r="95" spans="6:8" x14ac:dyDescent="0.35">
      <c r="F95" s="3">
        <v>45448</v>
      </c>
      <c r="G95" s="4">
        <v>74382.240000000005</v>
      </c>
      <c r="H95" s="36">
        <f t="shared" si="108"/>
        <v>3.1953667535851382E-2</v>
      </c>
    </row>
    <row r="96" spans="6:8" x14ac:dyDescent="0.35">
      <c r="F96" s="3">
        <v>45449</v>
      </c>
      <c r="G96" s="4">
        <v>75074.509999999995</v>
      </c>
      <c r="H96" s="36">
        <f t="shared" si="108"/>
        <v>9.3069259543674399E-3</v>
      </c>
    </row>
    <row r="97" spans="6:8" x14ac:dyDescent="0.35">
      <c r="F97" s="3">
        <v>45450</v>
      </c>
      <c r="G97" s="4">
        <v>76693.36</v>
      </c>
      <c r="H97" s="36">
        <f t="shared" si="108"/>
        <v>2.1563244302227336E-2</v>
      </c>
    </row>
    <row r="98" spans="6:8" x14ac:dyDescent="0.35">
      <c r="F98" s="3">
        <v>45453</v>
      </c>
      <c r="G98" s="4">
        <v>76490.080000000002</v>
      </c>
      <c r="H98" s="36">
        <f t="shared" si="108"/>
        <v>-2.6505554066218462E-3</v>
      </c>
    </row>
    <row r="99" spans="6:8" x14ac:dyDescent="0.35">
      <c r="F99" s="3">
        <v>45454</v>
      </c>
      <c r="G99" s="4">
        <v>76456.59</v>
      </c>
      <c r="H99" s="36">
        <f t="shared" si="108"/>
        <v>-4.3783455318657793E-4</v>
      </c>
    </row>
    <row r="100" spans="6:8" x14ac:dyDescent="0.35">
      <c r="F100" s="3">
        <v>45455</v>
      </c>
      <c r="G100" s="4">
        <v>76606.570000000007</v>
      </c>
      <c r="H100" s="36">
        <f t="shared" si="108"/>
        <v>1.9616360080931816E-3</v>
      </c>
    </row>
    <row r="101" spans="6:8" x14ac:dyDescent="0.35">
      <c r="F101" s="3">
        <v>45456</v>
      </c>
      <c r="G101" s="4">
        <v>76810.899999999994</v>
      </c>
      <c r="H101" s="36">
        <f t="shared" si="108"/>
        <v>2.6672647006644734E-3</v>
      </c>
    </row>
    <row r="102" spans="6:8" x14ac:dyDescent="0.35">
      <c r="F102" s="3">
        <v>45457</v>
      </c>
      <c r="G102" s="4">
        <v>76992.77</v>
      </c>
      <c r="H102" s="36">
        <f t="shared" si="108"/>
        <v>2.3677629086498175E-3</v>
      </c>
    </row>
    <row r="103" spans="6:8" x14ac:dyDescent="0.35">
      <c r="F103" s="3">
        <v>45461</v>
      </c>
      <c r="G103" s="4">
        <v>77301.14</v>
      </c>
      <c r="H103" s="36">
        <f t="shared" si="108"/>
        <v>4.0051812657213581E-3</v>
      </c>
    </row>
    <row r="104" spans="6:8" x14ac:dyDescent="0.35">
      <c r="F104" s="3">
        <v>45462</v>
      </c>
      <c r="G104" s="4">
        <v>77337.59</v>
      </c>
      <c r="H104" s="36">
        <f t="shared" si="108"/>
        <v>4.71532502625438E-4</v>
      </c>
    </row>
    <row r="105" spans="6:8" x14ac:dyDescent="0.35">
      <c r="F105" s="3">
        <v>45463</v>
      </c>
      <c r="G105" s="4">
        <v>77478.929999999993</v>
      </c>
      <c r="H105" s="36">
        <f t="shared" si="108"/>
        <v>1.8275718185682965E-3</v>
      </c>
    </row>
    <row r="106" spans="6:8" x14ac:dyDescent="0.35">
      <c r="F106" s="3">
        <v>45464</v>
      </c>
      <c r="G106" s="4">
        <v>77209.899999999994</v>
      </c>
      <c r="H106" s="36">
        <f t="shared" si="108"/>
        <v>-3.4722988559598988E-3</v>
      </c>
    </row>
    <row r="107" spans="6:8" x14ac:dyDescent="0.35">
      <c r="F107" s="3">
        <v>45467</v>
      </c>
      <c r="G107" s="4">
        <v>77341.08</v>
      </c>
      <c r="H107" s="36">
        <f t="shared" si="108"/>
        <v>1.6990049203535751E-3</v>
      </c>
    </row>
    <row r="108" spans="6:8" x14ac:dyDescent="0.35">
      <c r="F108" s="3">
        <v>45468</v>
      </c>
      <c r="G108" s="4">
        <v>78053.52</v>
      </c>
      <c r="H108" s="36">
        <f t="shared" si="108"/>
        <v>9.2116634523335961E-3</v>
      </c>
    </row>
    <row r="109" spans="6:8" x14ac:dyDescent="0.35">
      <c r="F109" s="3">
        <v>45469</v>
      </c>
      <c r="G109" s="4">
        <v>78674.25</v>
      </c>
      <c r="H109" s="36">
        <f t="shared" si="108"/>
        <v>7.9526202021382719E-3</v>
      </c>
    </row>
    <row r="110" spans="6:8" x14ac:dyDescent="0.35">
      <c r="F110" s="3">
        <v>45470</v>
      </c>
      <c r="G110" s="4">
        <v>79243.179999999993</v>
      </c>
      <c r="H110" s="36">
        <f t="shared" si="108"/>
        <v>7.231463916084202E-3</v>
      </c>
    </row>
    <row r="111" spans="6:8" x14ac:dyDescent="0.35">
      <c r="F111" s="3">
        <v>45471</v>
      </c>
      <c r="G111" s="4">
        <v>79032.73</v>
      </c>
      <c r="H111" s="36">
        <f t="shared" si="108"/>
        <v>-2.6557490499496961E-3</v>
      </c>
    </row>
    <row r="112" spans="6:8" x14ac:dyDescent="0.35">
      <c r="F112" s="3">
        <v>45474</v>
      </c>
      <c r="G112" s="4">
        <v>79476.19</v>
      </c>
      <c r="H112" s="36">
        <f t="shared" si="108"/>
        <v>5.6110930243711277E-3</v>
      </c>
    </row>
    <row r="113" spans="6:8" x14ac:dyDescent="0.35">
      <c r="F113" s="3">
        <v>45475</v>
      </c>
      <c r="G113" s="4">
        <v>79441.45</v>
      </c>
      <c r="H113" s="36">
        <f t="shared" si="108"/>
        <v>-4.3711204575869189E-4</v>
      </c>
    </row>
    <row r="114" spans="6:8" x14ac:dyDescent="0.35">
      <c r="F114" s="3">
        <v>45476</v>
      </c>
      <c r="G114" s="4">
        <v>79986.8</v>
      </c>
      <c r="H114" s="36">
        <f t="shared" si="108"/>
        <v>6.8648042048577995E-3</v>
      </c>
    </row>
    <row r="115" spans="6:8" x14ac:dyDescent="0.35">
      <c r="F115" s="3">
        <v>45477</v>
      </c>
      <c r="G115" s="4">
        <v>80049.67</v>
      </c>
      <c r="H115" s="36">
        <f t="shared" si="108"/>
        <v>7.8600469077394486E-4</v>
      </c>
    </row>
    <row r="116" spans="6:8" x14ac:dyDescent="0.35">
      <c r="F116" s="3">
        <v>45478</v>
      </c>
      <c r="G116" s="4">
        <v>79996.600000000006</v>
      </c>
      <c r="H116" s="36">
        <f t="shared" si="108"/>
        <v>-6.6296338260973808E-4</v>
      </c>
    </row>
    <row r="117" spans="6:8" x14ac:dyDescent="0.35">
      <c r="F117" s="3">
        <v>45481</v>
      </c>
      <c r="G117" s="4">
        <v>79960.38</v>
      </c>
      <c r="H117" s="36">
        <f t="shared" si="108"/>
        <v>-4.527692426927743E-4</v>
      </c>
    </row>
    <row r="118" spans="6:8" x14ac:dyDescent="0.35">
      <c r="F118" s="3">
        <v>45482</v>
      </c>
      <c r="G118" s="4">
        <v>80351.64</v>
      </c>
      <c r="H118" s="36">
        <f t="shared" si="108"/>
        <v>4.8931733440986669E-3</v>
      </c>
    </row>
    <row r="119" spans="6:8" x14ac:dyDescent="0.35">
      <c r="F119" s="3">
        <v>45483</v>
      </c>
      <c r="G119" s="4">
        <v>79924.77</v>
      </c>
      <c r="H119" s="36">
        <f t="shared" si="108"/>
        <v>-5.3125238016298315E-3</v>
      </c>
    </row>
    <row r="120" spans="6:8" x14ac:dyDescent="0.35">
      <c r="F120" s="3">
        <v>45484</v>
      </c>
      <c r="G120" s="4">
        <v>79897.34</v>
      </c>
      <c r="H120" s="36">
        <f t="shared" si="108"/>
        <v>-3.4319773456970015E-4</v>
      </c>
    </row>
    <row r="121" spans="6:8" x14ac:dyDescent="0.35">
      <c r="F121" s="3">
        <v>45485</v>
      </c>
      <c r="G121" s="4">
        <v>80519.34</v>
      </c>
      <c r="H121" s="36">
        <f t="shared" si="108"/>
        <v>7.784990088531174E-3</v>
      </c>
    </row>
    <row r="122" spans="6:8" x14ac:dyDescent="0.35">
      <c r="F122" s="3">
        <v>45488</v>
      </c>
      <c r="G122" s="4">
        <v>80664.86</v>
      </c>
      <c r="H122" s="36">
        <f t="shared" si="108"/>
        <v>1.8072676701026413E-3</v>
      </c>
    </row>
    <row r="123" spans="6:8" x14ac:dyDescent="0.35">
      <c r="F123" s="3">
        <v>45489</v>
      </c>
      <c r="G123" s="4">
        <v>80716.55</v>
      </c>
      <c r="H123" s="36">
        <f t="shared" si="108"/>
        <v>6.4079947575690355E-4</v>
      </c>
    </row>
    <row r="124" spans="6:8" x14ac:dyDescent="0.35">
      <c r="F124" s="3">
        <v>45491</v>
      </c>
      <c r="G124" s="4">
        <v>81343.460000000006</v>
      </c>
      <c r="H124" s="36">
        <f t="shared" si="108"/>
        <v>7.7668086656330626E-3</v>
      </c>
    </row>
    <row r="125" spans="6:8" x14ac:dyDescent="0.35">
      <c r="F125" s="3">
        <v>45492</v>
      </c>
      <c r="G125" s="4">
        <v>80604.649999999994</v>
      </c>
      <c r="H125" s="36">
        <f t="shared" si="108"/>
        <v>-9.0825986502174327E-3</v>
      </c>
    </row>
    <row r="126" spans="6:8" x14ac:dyDescent="0.35">
      <c r="F126" s="3">
        <v>45495</v>
      </c>
      <c r="G126" s="4">
        <v>80502.080000000002</v>
      </c>
      <c r="H126" s="36">
        <f t="shared" si="108"/>
        <v>-1.2725072312824715E-3</v>
      </c>
    </row>
    <row r="127" spans="6:8" x14ac:dyDescent="0.35">
      <c r="F127" s="3">
        <v>45496</v>
      </c>
      <c r="G127" s="4">
        <v>80429.039999999994</v>
      </c>
      <c r="H127" s="36">
        <f t="shared" si="108"/>
        <v>-9.0730574911868089E-4</v>
      </c>
    </row>
    <row r="128" spans="6:8" x14ac:dyDescent="0.35">
      <c r="F128" s="3">
        <v>45497</v>
      </c>
      <c r="G128" s="4">
        <v>80148.88</v>
      </c>
      <c r="H128" s="36">
        <f t="shared" si="108"/>
        <v>-3.4833189604152048E-3</v>
      </c>
    </row>
    <row r="129" spans="6:8" x14ac:dyDescent="0.35">
      <c r="F129" s="3">
        <v>45498</v>
      </c>
      <c r="G129" s="4">
        <v>80039.8</v>
      </c>
      <c r="H129" s="36">
        <f t="shared" si="108"/>
        <v>-1.3609672399664818E-3</v>
      </c>
    </row>
    <row r="130" spans="6:8" x14ac:dyDescent="0.35">
      <c r="F130" s="3">
        <v>45499</v>
      </c>
      <c r="G130" s="4">
        <v>81332.72</v>
      </c>
      <c r="H130" s="36">
        <f t="shared" si="108"/>
        <v>1.6153463651833233E-2</v>
      </c>
    </row>
    <row r="131" spans="6:8" x14ac:dyDescent="0.35">
      <c r="F131" s="3">
        <v>45502</v>
      </c>
      <c r="G131" s="4">
        <v>81355.839999999997</v>
      </c>
      <c r="H131" s="36">
        <f t="shared" si="108"/>
        <v>2.8426443871532037E-4</v>
      </c>
    </row>
    <row r="132" spans="6:8" x14ac:dyDescent="0.35">
      <c r="F132" s="3">
        <v>45503</v>
      </c>
      <c r="G132" s="4">
        <v>81455.399999999994</v>
      </c>
      <c r="H132" s="36">
        <f t="shared" si="108"/>
        <v>1.2237597202608974E-3</v>
      </c>
    </row>
    <row r="133" spans="6:8" x14ac:dyDescent="0.35">
      <c r="F133" s="3">
        <v>45504</v>
      </c>
      <c r="G133" s="4">
        <v>81741.34</v>
      </c>
      <c r="H133" s="36">
        <f t="shared" si="108"/>
        <v>3.5103872794191027E-3</v>
      </c>
    </row>
    <row r="134" spans="6:8" x14ac:dyDescent="0.35">
      <c r="F134" s="3">
        <v>45505</v>
      </c>
      <c r="G134" s="4">
        <v>81867.55</v>
      </c>
      <c r="H134" s="36">
        <f t="shared" si="108"/>
        <v>1.5440167729083853E-3</v>
      </c>
    </row>
    <row r="135" spans="6:8" x14ac:dyDescent="0.35">
      <c r="F135" s="3">
        <v>45506</v>
      </c>
      <c r="G135" s="4">
        <v>80981.95</v>
      </c>
      <c r="H135" s="36">
        <f t="shared" ref="H135:H198" si="109">G135/G134-1</f>
        <v>-1.0817472857072241E-2</v>
      </c>
    </row>
    <row r="136" spans="6:8" x14ac:dyDescent="0.35">
      <c r="F136" s="3">
        <v>45509</v>
      </c>
      <c r="G136" s="4">
        <v>78759.399999999994</v>
      </c>
      <c r="H136" s="36">
        <f t="shared" si="109"/>
        <v>-2.7445004720187738E-2</v>
      </c>
    </row>
    <row r="137" spans="6:8" x14ac:dyDescent="0.35">
      <c r="F137" s="3">
        <v>45510</v>
      </c>
      <c r="G137" s="4">
        <v>78593.070000000007</v>
      </c>
      <c r="H137" s="36">
        <f t="shared" si="109"/>
        <v>-2.1118749000117454E-3</v>
      </c>
    </row>
    <row r="138" spans="6:8" x14ac:dyDescent="0.35">
      <c r="F138" s="3">
        <v>45511</v>
      </c>
      <c r="G138" s="4">
        <v>79468.009999999995</v>
      </c>
      <c r="H138" s="36">
        <f t="shared" si="109"/>
        <v>1.1132533695400681E-2</v>
      </c>
    </row>
    <row r="139" spans="6:8" x14ac:dyDescent="0.35">
      <c r="F139" s="3">
        <v>45512</v>
      </c>
      <c r="G139" s="4">
        <v>78886.22</v>
      </c>
      <c r="H139" s="36">
        <f t="shared" si="109"/>
        <v>-7.3210591280692405E-3</v>
      </c>
    </row>
    <row r="140" spans="6:8" x14ac:dyDescent="0.35">
      <c r="F140" s="3">
        <v>45513</v>
      </c>
      <c r="G140" s="4">
        <v>79705.91</v>
      </c>
      <c r="H140" s="36">
        <f t="shared" si="109"/>
        <v>1.0390788150326014E-2</v>
      </c>
    </row>
    <row r="141" spans="6:8" x14ac:dyDescent="0.35">
      <c r="F141" s="3">
        <v>45516</v>
      </c>
      <c r="G141" s="4">
        <v>79648.92</v>
      </c>
      <c r="H141" s="36">
        <f t="shared" si="109"/>
        <v>-7.150034420283502E-4</v>
      </c>
    </row>
    <row r="142" spans="6:8" x14ac:dyDescent="0.35">
      <c r="F142" s="3">
        <v>45517</v>
      </c>
      <c r="G142" s="4">
        <v>78956.03</v>
      </c>
      <c r="H142" s="36">
        <f t="shared" si="109"/>
        <v>-8.6993018863281701E-3</v>
      </c>
    </row>
    <row r="143" spans="6:8" x14ac:dyDescent="0.35">
      <c r="F143" s="3">
        <v>45518</v>
      </c>
      <c r="G143" s="4">
        <v>79105.88</v>
      </c>
      <c r="H143" s="36">
        <f t="shared" si="109"/>
        <v>1.8978917759671088E-3</v>
      </c>
    </row>
    <row r="144" spans="6:8" x14ac:dyDescent="0.35">
      <c r="F144" s="3">
        <v>45520</v>
      </c>
      <c r="G144" s="4">
        <v>80436.84</v>
      </c>
      <c r="H144" s="36">
        <f t="shared" si="109"/>
        <v>1.6825045116747317E-2</v>
      </c>
    </row>
    <row r="145" spans="6:8" x14ac:dyDescent="0.35">
      <c r="F145" s="3">
        <v>45523</v>
      </c>
      <c r="G145" s="4">
        <v>80424.679999999993</v>
      </c>
      <c r="H145" s="36">
        <f t="shared" si="109"/>
        <v>-1.5117451157953266E-4</v>
      </c>
    </row>
    <row r="146" spans="6:8" x14ac:dyDescent="0.35">
      <c r="F146" s="3">
        <v>45524</v>
      </c>
      <c r="G146" s="4">
        <v>80802.86</v>
      </c>
      <c r="H146" s="36">
        <f t="shared" si="109"/>
        <v>4.7022879046583199E-3</v>
      </c>
    </row>
    <row r="147" spans="6:8" x14ac:dyDescent="0.35">
      <c r="F147" s="3">
        <v>45525</v>
      </c>
      <c r="G147" s="4">
        <v>80905.3</v>
      </c>
      <c r="H147" s="36">
        <f t="shared" si="109"/>
        <v>1.2677769078965895E-3</v>
      </c>
    </row>
    <row r="148" spans="6:8" x14ac:dyDescent="0.35">
      <c r="F148" s="3">
        <v>45526</v>
      </c>
      <c r="G148" s="4">
        <v>81053.19</v>
      </c>
      <c r="H148" s="36">
        <f t="shared" si="109"/>
        <v>1.8279395787419439E-3</v>
      </c>
    </row>
    <row r="149" spans="6:8" x14ac:dyDescent="0.35">
      <c r="F149" s="3">
        <v>45527</v>
      </c>
      <c r="G149" s="4">
        <v>81086.210000000006</v>
      </c>
      <c r="H149" s="36">
        <f t="shared" si="109"/>
        <v>4.0738680365337565E-4</v>
      </c>
    </row>
    <row r="150" spans="6:8" x14ac:dyDescent="0.35">
      <c r="F150" s="3">
        <v>45530</v>
      </c>
      <c r="G150" s="4">
        <v>81698.11</v>
      </c>
      <c r="H150" s="36">
        <f t="shared" si="109"/>
        <v>7.5462893135589404E-3</v>
      </c>
    </row>
    <row r="151" spans="6:8" x14ac:dyDescent="0.35">
      <c r="F151" s="3">
        <v>45531</v>
      </c>
      <c r="G151" s="4">
        <v>81711.759999999995</v>
      </c>
      <c r="H151" s="36">
        <f t="shared" si="109"/>
        <v>1.670785284995091E-4</v>
      </c>
    </row>
    <row r="152" spans="6:8" x14ac:dyDescent="0.35">
      <c r="F152" s="3">
        <v>45532</v>
      </c>
      <c r="G152" s="4">
        <v>81785.56</v>
      </c>
      <c r="H152" s="36">
        <f t="shared" si="109"/>
        <v>9.0317476945789288E-4</v>
      </c>
    </row>
    <row r="153" spans="6:8" x14ac:dyDescent="0.35">
      <c r="F153" s="3">
        <v>45533</v>
      </c>
      <c r="G153" s="4">
        <v>82134.61</v>
      </c>
      <c r="H153" s="36">
        <f t="shared" si="109"/>
        <v>4.2678683131838202E-3</v>
      </c>
    </row>
    <row r="154" spans="6:8" x14ac:dyDescent="0.35">
      <c r="F154" s="3">
        <v>45534</v>
      </c>
      <c r="G154" s="4">
        <v>82365.77</v>
      </c>
      <c r="H154" s="36">
        <f t="shared" si="109"/>
        <v>2.8144043053226486E-3</v>
      </c>
    </row>
    <row r="155" spans="6:8" x14ac:dyDescent="0.35">
      <c r="F155" s="3">
        <v>45537</v>
      </c>
      <c r="G155" s="4">
        <v>82559.839999999997</v>
      </c>
      <c r="H155" s="36">
        <f t="shared" si="109"/>
        <v>2.3561972406740406E-3</v>
      </c>
    </row>
    <row r="156" spans="6:8" x14ac:dyDescent="0.35">
      <c r="F156" s="3">
        <v>45538</v>
      </c>
      <c r="G156" s="4">
        <v>82555.44</v>
      </c>
      <c r="H156" s="36">
        <f t="shared" si="109"/>
        <v>-5.3294676927606588E-5</v>
      </c>
    </row>
    <row r="157" spans="6:8" x14ac:dyDescent="0.35">
      <c r="F157" s="3">
        <v>45539</v>
      </c>
      <c r="G157" s="4">
        <v>82352.639999999999</v>
      </c>
      <c r="H157" s="36">
        <f t="shared" si="109"/>
        <v>-2.456531029330189E-3</v>
      </c>
    </row>
    <row r="158" spans="6:8" x14ac:dyDescent="0.35">
      <c r="F158" s="3">
        <v>45540</v>
      </c>
      <c r="G158" s="4">
        <v>82201.16</v>
      </c>
      <c r="H158" s="36">
        <f t="shared" si="109"/>
        <v>-1.8394067269731362E-3</v>
      </c>
    </row>
    <row r="159" spans="6:8" x14ac:dyDescent="0.35">
      <c r="F159" s="3">
        <v>45541</v>
      </c>
      <c r="G159" s="4">
        <v>81183.929999999993</v>
      </c>
      <c r="H159" s="36">
        <f t="shared" si="109"/>
        <v>-1.2374886193820211E-2</v>
      </c>
    </row>
    <row r="160" spans="6:8" x14ac:dyDescent="0.35">
      <c r="F160" s="3">
        <v>45544</v>
      </c>
      <c r="G160" s="4">
        <v>81559.539999999994</v>
      </c>
      <c r="H160" s="36">
        <f t="shared" si="109"/>
        <v>4.6266545608226739E-3</v>
      </c>
    </row>
    <row r="161" spans="6:8" x14ac:dyDescent="0.35">
      <c r="F161" s="3">
        <v>45545</v>
      </c>
      <c r="G161" s="4">
        <v>81921.289999999994</v>
      </c>
      <c r="H161" s="36">
        <f t="shared" si="109"/>
        <v>4.4354100084429415E-3</v>
      </c>
    </row>
    <row r="162" spans="6:8" x14ac:dyDescent="0.35">
      <c r="F162" s="3">
        <v>45546</v>
      </c>
      <c r="G162" s="4">
        <v>81523.16</v>
      </c>
      <c r="H162" s="36">
        <f t="shared" si="109"/>
        <v>-4.859908822236414E-3</v>
      </c>
    </row>
    <row r="163" spans="6:8" x14ac:dyDescent="0.35">
      <c r="F163" s="3">
        <v>45547</v>
      </c>
      <c r="G163" s="4">
        <v>82962.710000000006</v>
      </c>
      <c r="H163" s="36">
        <f t="shared" si="109"/>
        <v>1.7658172229830127E-2</v>
      </c>
    </row>
    <row r="164" spans="6:8" x14ac:dyDescent="0.35">
      <c r="F164" s="3">
        <v>45548</v>
      </c>
      <c r="G164" s="4">
        <v>82890.94</v>
      </c>
      <c r="H164" s="36">
        <f t="shared" si="109"/>
        <v>-8.6508745917301955E-4</v>
      </c>
    </row>
    <row r="165" spans="6:8" x14ac:dyDescent="0.35">
      <c r="F165" s="3">
        <v>45551</v>
      </c>
      <c r="G165" s="4">
        <v>82988.78</v>
      </c>
      <c r="H165" s="36">
        <f t="shared" si="109"/>
        <v>1.1803461270918358E-3</v>
      </c>
    </row>
    <row r="166" spans="6:8" x14ac:dyDescent="0.35">
      <c r="F166" s="3">
        <v>45552</v>
      </c>
      <c r="G166" s="4">
        <v>83079.66</v>
      </c>
      <c r="H166" s="36">
        <f t="shared" si="109"/>
        <v>1.095087793795857E-3</v>
      </c>
    </row>
    <row r="167" spans="6:8" x14ac:dyDescent="0.35">
      <c r="F167" s="3">
        <v>45553</v>
      </c>
      <c r="G167" s="4">
        <v>82948.23</v>
      </c>
      <c r="H167" s="36">
        <f t="shared" si="109"/>
        <v>-1.581975660468582E-3</v>
      </c>
    </row>
    <row r="168" spans="6:8" x14ac:dyDescent="0.35">
      <c r="F168" s="3">
        <v>45554</v>
      </c>
      <c r="G168" s="4">
        <v>83184.800000000003</v>
      </c>
      <c r="H168" s="36">
        <f t="shared" si="109"/>
        <v>2.8520198682961961E-3</v>
      </c>
    </row>
    <row r="169" spans="6:8" x14ac:dyDescent="0.35">
      <c r="F169" s="3">
        <v>45555</v>
      </c>
      <c r="G169" s="4">
        <v>84544.31</v>
      </c>
      <c r="H169" s="36">
        <f t="shared" si="109"/>
        <v>1.6343250209172711E-2</v>
      </c>
    </row>
    <row r="170" spans="6:8" x14ac:dyDescent="0.35">
      <c r="F170" s="3">
        <v>45558</v>
      </c>
      <c r="G170" s="4">
        <v>84928.61</v>
      </c>
      <c r="H170" s="36">
        <f t="shared" si="109"/>
        <v>4.5455454068996648E-3</v>
      </c>
    </row>
    <row r="171" spans="6:8" x14ac:dyDescent="0.35">
      <c r="F171" s="3">
        <v>45559</v>
      </c>
      <c r="G171" s="4">
        <v>84914.04</v>
      </c>
      <c r="H171" s="36">
        <f t="shared" si="109"/>
        <v>-1.7155585143813212E-4</v>
      </c>
    </row>
    <row r="172" spans="6:8" x14ac:dyDescent="0.35">
      <c r="F172" s="3">
        <v>45560</v>
      </c>
      <c r="G172" s="4">
        <v>85169.87</v>
      </c>
      <c r="H172" s="36">
        <f t="shared" si="109"/>
        <v>3.0128115444749692E-3</v>
      </c>
    </row>
    <row r="173" spans="6:8" x14ac:dyDescent="0.35">
      <c r="F173" s="3">
        <v>45561</v>
      </c>
      <c r="G173" s="4">
        <v>85836.12</v>
      </c>
      <c r="H173" s="36">
        <f t="shared" si="109"/>
        <v>7.8226020539893248E-3</v>
      </c>
    </row>
    <row r="174" spans="6:8" x14ac:dyDescent="0.35">
      <c r="F174" s="3">
        <v>45562</v>
      </c>
      <c r="G174" s="4">
        <v>85571.85</v>
      </c>
      <c r="H174" s="36">
        <f t="shared" si="109"/>
        <v>-3.0787738308766244E-3</v>
      </c>
    </row>
    <row r="175" spans="6:8" x14ac:dyDescent="0.35">
      <c r="F175" s="3">
        <v>45565</v>
      </c>
      <c r="G175" s="4">
        <v>84299.78</v>
      </c>
      <c r="H175" s="36">
        <f t="shared" si="109"/>
        <v>-1.4865519443602149E-2</v>
      </c>
    </row>
    <row r="176" spans="6:8" x14ac:dyDescent="0.35">
      <c r="F176" s="3">
        <v>45566</v>
      </c>
      <c r="G176" s="4">
        <v>84266.29</v>
      </c>
      <c r="H176" s="36">
        <f t="shared" si="109"/>
        <v>-3.972726856464881E-4</v>
      </c>
    </row>
    <row r="177" spans="6:8" x14ac:dyDescent="0.35">
      <c r="F177" s="3">
        <v>45568</v>
      </c>
      <c r="G177" s="4">
        <v>82497.100000000006</v>
      </c>
      <c r="H177" s="36">
        <f t="shared" si="109"/>
        <v>-2.0995228341012639E-2</v>
      </c>
    </row>
    <row r="178" spans="6:8" x14ac:dyDescent="0.35">
      <c r="F178" s="3">
        <v>45569</v>
      </c>
      <c r="G178" s="4">
        <v>81688.45</v>
      </c>
      <c r="H178" s="36">
        <f t="shared" si="109"/>
        <v>-9.8021627426904123E-3</v>
      </c>
    </row>
    <row r="179" spans="6:8" x14ac:dyDescent="0.35">
      <c r="F179" s="3">
        <v>45572</v>
      </c>
      <c r="G179" s="4">
        <v>81050</v>
      </c>
      <c r="H179" s="36">
        <f t="shared" si="109"/>
        <v>-7.8156703915914782E-3</v>
      </c>
    </row>
    <row r="180" spans="6:8" x14ac:dyDescent="0.35">
      <c r="F180" s="3">
        <v>45573</v>
      </c>
      <c r="G180" s="4">
        <v>81634.81</v>
      </c>
      <c r="H180" s="36">
        <f t="shared" si="109"/>
        <v>7.2154225786551507E-3</v>
      </c>
    </row>
    <row r="181" spans="6:8" x14ac:dyDescent="0.35">
      <c r="F181" s="3">
        <v>45574</v>
      </c>
      <c r="G181" s="4">
        <v>81467.100000000006</v>
      </c>
      <c r="H181" s="36">
        <f t="shared" si="109"/>
        <v>-2.054393217795103E-3</v>
      </c>
    </row>
    <row r="182" spans="6:8" x14ac:dyDescent="0.35">
      <c r="F182" s="3">
        <v>45575</v>
      </c>
      <c r="G182" s="4">
        <v>81611.41</v>
      </c>
      <c r="H182" s="36">
        <f t="shared" si="109"/>
        <v>1.7713899230487051E-3</v>
      </c>
    </row>
    <row r="183" spans="6:8" x14ac:dyDescent="0.35">
      <c r="F183" s="3">
        <v>45576</v>
      </c>
      <c r="G183" s="4">
        <v>81381.36</v>
      </c>
      <c r="H183" s="36">
        <f t="shared" si="109"/>
        <v>-2.8188460412582605E-3</v>
      </c>
    </row>
    <row r="184" spans="6:8" x14ac:dyDescent="0.35">
      <c r="F184" s="3">
        <v>45579</v>
      </c>
      <c r="G184" s="4">
        <v>81973.05</v>
      </c>
      <c r="H184" s="36">
        <f t="shared" si="109"/>
        <v>7.2705838290243463E-3</v>
      </c>
    </row>
    <row r="185" spans="6:8" x14ac:dyDescent="0.35">
      <c r="F185" s="3">
        <v>45580</v>
      </c>
      <c r="G185" s="4">
        <v>81820.12</v>
      </c>
      <c r="H185" s="36">
        <f t="shared" si="109"/>
        <v>-1.8656131496876949E-3</v>
      </c>
    </row>
    <row r="186" spans="6:8" x14ac:dyDescent="0.35">
      <c r="F186" s="3">
        <v>45581</v>
      </c>
      <c r="G186" s="4">
        <v>81501.36</v>
      </c>
      <c r="H186" s="36">
        <f t="shared" si="109"/>
        <v>-3.8958632668834037E-3</v>
      </c>
    </row>
    <row r="187" spans="6:8" x14ac:dyDescent="0.35">
      <c r="F187" s="3">
        <v>45582</v>
      </c>
      <c r="G187" s="4">
        <v>81006.61</v>
      </c>
      <c r="H187" s="36">
        <f t="shared" si="109"/>
        <v>-6.0704508489183295E-3</v>
      </c>
    </row>
    <row r="188" spans="6:8" x14ac:dyDescent="0.35">
      <c r="F188" s="3">
        <v>45583</v>
      </c>
      <c r="G188" s="4">
        <v>81224.75</v>
      </c>
      <c r="H188" s="36">
        <f t="shared" si="109"/>
        <v>2.6928666685348546E-3</v>
      </c>
    </row>
    <row r="189" spans="6:8" x14ac:dyDescent="0.35">
      <c r="F189" s="3">
        <v>45586</v>
      </c>
      <c r="G189" s="4">
        <v>81151.27</v>
      </c>
      <c r="H189" s="36">
        <f t="shared" si="109"/>
        <v>-9.0465036826825607E-4</v>
      </c>
    </row>
    <row r="190" spans="6:8" x14ac:dyDescent="0.35">
      <c r="F190" s="3">
        <v>45587</v>
      </c>
      <c r="G190" s="4">
        <v>80220.72</v>
      </c>
      <c r="H190" s="36">
        <f t="shared" si="109"/>
        <v>-1.1466856895770094E-2</v>
      </c>
    </row>
    <row r="191" spans="6:8" x14ac:dyDescent="0.35">
      <c r="F191" s="3">
        <v>45588</v>
      </c>
      <c r="G191" s="4">
        <v>80081.98</v>
      </c>
      <c r="H191" s="36">
        <f t="shared" si="109"/>
        <v>-1.7294783691794713E-3</v>
      </c>
    </row>
    <row r="192" spans="6:8" x14ac:dyDescent="0.35">
      <c r="F192" s="3">
        <v>45589</v>
      </c>
      <c r="G192" s="4">
        <v>80065.16</v>
      </c>
      <c r="H192" s="36">
        <f t="shared" si="109"/>
        <v>-2.1003476687253553E-4</v>
      </c>
    </row>
    <row r="193" spans="6:8" x14ac:dyDescent="0.35">
      <c r="F193" s="3">
        <v>45590</v>
      </c>
      <c r="G193" s="4">
        <v>79402.289999999994</v>
      </c>
      <c r="H193" s="36">
        <f t="shared" si="109"/>
        <v>-8.2791316472734522E-3</v>
      </c>
    </row>
    <row r="194" spans="6:8" x14ac:dyDescent="0.35">
      <c r="F194" s="3">
        <v>45593</v>
      </c>
      <c r="G194" s="4">
        <v>80005.039999999994</v>
      </c>
      <c r="H194" s="36">
        <f t="shared" si="109"/>
        <v>7.5910908866734239E-3</v>
      </c>
    </row>
    <row r="195" spans="6:8" x14ac:dyDescent="0.35">
      <c r="F195" s="3">
        <v>45594</v>
      </c>
      <c r="G195" s="4">
        <v>80369.03</v>
      </c>
      <c r="H195" s="36">
        <f t="shared" si="109"/>
        <v>4.5495883759323341E-3</v>
      </c>
    </row>
    <row r="196" spans="6:8" x14ac:dyDescent="0.35">
      <c r="F196" s="3">
        <v>45595</v>
      </c>
      <c r="G196" s="4">
        <v>79942.179999999993</v>
      </c>
      <c r="H196" s="36">
        <f t="shared" si="109"/>
        <v>-5.3111254422257836E-3</v>
      </c>
    </row>
    <row r="197" spans="6:8" x14ac:dyDescent="0.35">
      <c r="F197" s="3">
        <v>45596</v>
      </c>
      <c r="G197" s="4">
        <v>79389.06</v>
      </c>
      <c r="H197" s="36">
        <f t="shared" si="109"/>
        <v>-6.9190007077615245E-3</v>
      </c>
    </row>
    <row r="198" spans="6:8" x14ac:dyDescent="0.35">
      <c r="F198" s="3">
        <v>45597</v>
      </c>
      <c r="G198" s="4">
        <v>79724.12</v>
      </c>
      <c r="H198" s="36">
        <f t="shared" si="109"/>
        <v>4.2204807564165669E-3</v>
      </c>
    </row>
    <row r="199" spans="6:8" x14ac:dyDescent="0.35">
      <c r="F199" s="3">
        <v>45600</v>
      </c>
      <c r="G199" s="4">
        <v>78782.240000000005</v>
      </c>
      <c r="H199" s="36">
        <f t="shared" ref="H199:H252" si="110">G199/G198-1</f>
        <v>-1.1814241411507442E-2</v>
      </c>
    </row>
    <row r="200" spans="6:8" x14ac:dyDescent="0.35">
      <c r="F200" s="3">
        <v>45601</v>
      </c>
      <c r="G200" s="4">
        <v>79476.63</v>
      </c>
      <c r="H200" s="36">
        <f t="shared" si="110"/>
        <v>8.8140423526927858E-3</v>
      </c>
    </row>
    <row r="201" spans="6:8" x14ac:dyDescent="0.35">
      <c r="F201" s="3">
        <v>45602</v>
      </c>
      <c r="G201" s="4">
        <v>80378.13</v>
      </c>
      <c r="H201" s="36">
        <f t="shared" si="110"/>
        <v>1.1342957042843826E-2</v>
      </c>
    </row>
    <row r="202" spans="6:8" x14ac:dyDescent="0.35">
      <c r="F202" s="3">
        <v>45603</v>
      </c>
      <c r="G202" s="4">
        <v>79541.789999999994</v>
      </c>
      <c r="H202" s="36">
        <f t="shared" si="110"/>
        <v>-1.0405069140075884E-2</v>
      </c>
    </row>
    <row r="203" spans="6:8" x14ac:dyDescent="0.35">
      <c r="F203" s="3">
        <v>45604</v>
      </c>
      <c r="G203" s="4">
        <v>79486.320000000007</v>
      </c>
      <c r="H203" s="36">
        <f t="shared" si="110"/>
        <v>-6.9736926966301738E-4</v>
      </c>
    </row>
    <row r="204" spans="6:8" x14ac:dyDescent="0.35">
      <c r="F204" s="3">
        <v>45607</v>
      </c>
      <c r="G204" s="4">
        <v>79496.149999999994</v>
      </c>
      <c r="H204" s="36">
        <f t="shared" si="110"/>
        <v>1.2366907915706271E-4</v>
      </c>
    </row>
    <row r="205" spans="6:8" x14ac:dyDescent="0.35">
      <c r="F205" s="3">
        <v>45608</v>
      </c>
      <c r="G205" s="4">
        <v>78675.179999999993</v>
      </c>
      <c r="H205" s="36">
        <f t="shared" si="110"/>
        <v>-1.0327166787322373E-2</v>
      </c>
    </row>
    <row r="206" spans="6:8" x14ac:dyDescent="0.35">
      <c r="F206" s="3">
        <v>45609</v>
      </c>
      <c r="G206" s="4">
        <v>77690.95</v>
      </c>
      <c r="H206" s="36">
        <f t="shared" si="110"/>
        <v>-1.2510044463832082E-2</v>
      </c>
    </row>
    <row r="207" spans="6:8" x14ac:dyDescent="0.35">
      <c r="F207" s="3">
        <v>45610</v>
      </c>
      <c r="G207" s="4">
        <v>77580.31</v>
      </c>
      <c r="H207" s="36">
        <f t="shared" si="110"/>
        <v>-1.42410409449234E-3</v>
      </c>
    </row>
    <row r="208" spans="6:8" x14ac:dyDescent="0.35">
      <c r="F208" s="3">
        <v>45614</v>
      </c>
      <c r="G208" s="4">
        <v>77339.009999999995</v>
      </c>
      <c r="H208" s="36">
        <f t="shared" si="110"/>
        <v>-3.11032528743449E-3</v>
      </c>
    </row>
    <row r="209" spans="6:8" x14ac:dyDescent="0.35">
      <c r="F209" s="3">
        <v>45615</v>
      </c>
      <c r="G209" s="4">
        <v>77578.38</v>
      </c>
      <c r="H209" s="36">
        <f t="shared" si="110"/>
        <v>3.0950745296585147E-3</v>
      </c>
    </row>
    <row r="210" spans="6:8" x14ac:dyDescent="0.35">
      <c r="F210" s="3">
        <v>45617</v>
      </c>
      <c r="G210" s="4">
        <v>77155.789999999994</v>
      </c>
      <c r="H210" s="36">
        <f t="shared" si="110"/>
        <v>-5.4472650756565155E-3</v>
      </c>
    </row>
    <row r="211" spans="6:8" x14ac:dyDescent="0.35">
      <c r="F211" s="3">
        <v>45618</v>
      </c>
      <c r="G211" s="4">
        <v>79117.11</v>
      </c>
      <c r="H211" s="36">
        <f t="shared" si="110"/>
        <v>2.5420256859530754E-2</v>
      </c>
    </row>
    <row r="212" spans="6:8" x14ac:dyDescent="0.35">
      <c r="F212" s="3">
        <v>45621</v>
      </c>
      <c r="G212" s="4">
        <v>80109.850000000006</v>
      </c>
      <c r="H212" s="36">
        <f t="shared" si="110"/>
        <v>1.2547728297962468E-2</v>
      </c>
    </row>
    <row r="213" spans="6:8" x14ac:dyDescent="0.35">
      <c r="F213" s="3">
        <v>45622</v>
      </c>
      <c r="G213" s="4">
        <v>80004.06</v>
      </c>
      <c r="H213" s="36">
        <f t="shared" si="110"/>
        <v>-1.3205617037106432E-3</v>
      </c>
    </row>
    <row r="214" spans="6:8" x14ac:dyDescent="0.35">
      <c r="F214" s="3">
        <v>45623</v>
      </c>
      <c r="G214" s="4">
        <v>80234.080000000002</v>
      </c>
      <c r="H214" s="36">
        <f t="shared" si="110"/>
        <v>2.8751040884675838E-3</v>
      </c>
    </row>
    <row r="215" spans="6:8" x14ac:dyDescent="0.35">
      <c r="F215" s="3">
        <v>45624</v>
      </c>
      <c r="G215" s="4">
        <v>79043.740000000005</v>
      </c>
      <c r="H215" s="36">
        <f t="shared" si="110"/>
        <v>-1.4835840331190897E-2</v>
      </c>
    </row>
    <row r="216" spans="6:8" x14ac:dyDescent="0.35">
      <c r="F216" s="3">
        <v>45625</v>
      </c>
      <c r="G216" s="4">
        <v>79802.789999999994</v>
      </c>
      <c r="H216" s="36">
        <f t="shared" si="110"/>
        <v>9.6029109958610803E-3</v>
      </c>
    </row>
    <row r="217" spans="6:8" x14ac:dyDescent="0.35">
      <c r="F217" s="3">
        <v>45628</v>
      </c>
      <c r="G217" s="4">
        <v>80248.08</v>
      </c>
      <c r="H217" s="36">
        <f t="shared" si="110"/>
        <v>5.5798801019364408E-3</v>
      </c>
    </row>
    <row r="218" spans="6:8" x14ac:dyDescent="0.35">
      <c r="F218" s="3">
        <v>45629</v>
      </c>
      <c r="G218" s="4">
        <v>80845.75</v>
      </c>
      <c r="H218" s="36">
        <f t="shared" si="110"/>
        <v>7.4477794359690819E-3</v>
      </c>
    </row>
    <row r="219" spans="6:8" x14ac:dyDescent="0.35">
      <c r="F219" s="3">
        <v>45630</v>
      </c>
      <c r="G219" s="4">
        <v>80956.33</v>
      </c>
      <c r="H219" s="36">
        <f t="shared" si="110"/>
        <v>1.3677898961912405E-3</v>
      </c>
    </row>
    <row r="220" spans="6:8" x14ac:dyDescent="0.35">
      <c r="F220" s="3">
        <v>45631</v>
      </c>
      <c r="G220" s="4">
        <v>81765.86</v>
      </c>
      <c r="H220" s="36">
        <f t="shared" si="110"/>
        <v>9.9995886671246925E-3</v>
      </c>
    </row>
    <row r="221" spans="6:8" x14ac:dyDescent="0.35">
      <c r="F221" s="3">
        <v>45632</v>
      </c>
      <c r="G221" s="4">
        <v>81709.119999999995</v>
      </c>
      <c r="H221" s="36">
        <f t="shared" si="110"/>
        <v>-6.9393265110895275E-4</v>
      </c>
    </row>
    <row r="222" spans="6:8" x14ac:dyDescent="0.35">
      <c r="F222" s="3">
        <v>45635</v>
      </c>
      <c r="G222" s="4">
        <v>81508.460000000006</v>
      </c>
      <c r="H222" s="36">
        <f t="shared" si="110"/>
        <v>-2.45578461743301E-3</v>
      </c>
    </row>
    <row r="223" spans="6:8" x14ac:dyDescent="0.35">
      <c r="F223" s="3">
        <v>45636</v>
      </c>
      <c r="G223" s="4">
        <v>81510.05</v>
      </c>
      <c r="H223" s="36">
        <f t="shared" si="110"/>
        <v>1.9507177537070319E-5</v>
      </c>
    </row>
    <row r="224" spans="6:8" x14ac:dyDescent="0.35">
      <c r="F224" s="3">
        <v>45637</v>
      </c>
      <c r="G224" s="4">
        <v>81526.14</v>
      </c>
      <c r="H224" s="36">
        <f t="shared" si="110"/>
        <v>1.9739897104709136E-4</v>
      </c>
    </row>
    <row r="225" spans="6:8" x14ac:dyDescent="0.35">
      <c r="F225" s="3">
        <v>45638</v>
      </c>
      <c r="G225" s="4">
        <v>81289.960000000006</v>
      </c>
      <c r="H225" s="36">
        <f t="shared" si="110"/>
        <v>-2.8969849424981264E-3</v>
      </c>
    </row>
    <row r="226" spans="6:8" x14ac:dyDescent="0.35">
      <c r="F226" s="3">
        <v>45639</v>
      </c>
      <c r="G226" s="4">
        <v>82133.119999999995</v>
      </c>
      <c r="H226" s="36">
        <f t="shared" si="110"/>
        <v>1.0372252612745658E-2</v>
      </c>
    </row>
    <row r="227" spans="6:8" x14ac:dyDescent="0.35">
      <c r="F227" s="3">
        <v>45642</v>
      </c>
      <c r="G227" s="4">
        <v>81748.570000000007</v>
      </c>
      <c r="H227" s="36">
        <f t="shared" si="110"/>
        <v>-4.6820332650213681E-3</v>
      </c>
    </row>
    <row r="228" spans="6:8" x14ac:dyDescent="0.35">
      <c r="F228" s="3">
        <v>45643</v>
      </c>
      <c r="G228" s="4">
        <v>80684.45</v>
      </c>
      <c r="H228" s="36">
        <f t="shared" si="110"/>
        <v>-1.3016986107524664E-2</v>
      </c>
    </row>
    <row r="229" spans="6:8" x14ac:dyDescent="0.35">
      <c r="F229" s="3">
        <v>45644</v>
      </c>
      <c r="G229" s="4">
        <v>80182.2</v>
      </c>
      <c r="H229" s="36">
        <f t="shared" si="110"/>
        <v>-6.2248673691150946E-3</v>
      </c>
    </row>
    <row r="230" spans="6:8" x14ac:dyDescent="0.35">
      <c r="F230" s="3">
        <v>45645</v>
      </c>
      <c r="G230" s="4">
        <v>79218.05</v>
      </c>
      <c r="H230" s="36">
        <f t="shared" si="110"/>
        <v>-1.2024489225788249E-2</v>
      </c>
    </row>
    <row r="231" spans="6:8" x14ac:dyDescent="0.35">
      <c r="F231" s="3">
        <v>45646</v>
      </c>
      <c r="G231" s="4">
        <v>78041.59</v>
      </c>
      <c r="H231" s="36">
        <f t="shared" si="110"/>
        <v>-1.4850908347276981E-2</v>
      </c>
    </row>
    <row r="232" spans="6:8" x14ac:dyDescent="0.35">
      <c r="F232" s="3">
        <v>45649</v>
      </c>
      <c r="G232" s="4">
        <v>78540.17</v>
      </c>
      <c r="H232" s="36">
        <f t="shared" si="110"/>
        <v>6.3886448238690274E-3</v>
      </c>
    </row>
    <row r="233" spans="6:8" x14ac:dyDescent="0.35">
      <c r="F233" s="3">
        <v>45650</v>
      </c>
      <c r="G233" s="4">
        <v>78472.87</v>
      </c>
      <c r="H233" s="36">
        <f t="shared" si="110"/>
        <v>-8.5688635509706401E-4</v>
      </c>
    </row>
    <row r="234" spans="6:8" x14ac:dyDescent="0.35">
      <c r="F234" s="3">
        <v>45652</v>
      </c>
      <c r="G234" s="4">
        <v>78472.479999999996</v>
      </c>
      <c r="H234" s="36">
        <f t="shared" si="110"/>
        <v>-4.9698704788214698E-6</v>
      </c>
    </row>
    <row r="235" spans="6:8" x14ac:dyDescent="0.35">
      <c r="F235" s="3">
        <v>45653</v>
      </c>
      <c r="G235" s="4">
        <v>78699.070000000007</v>
      </c>
      <c r="H235" s="36">
        <f t="shared" si="110"/>
        <v>2.8875090987312557E-3</v>
      </c>
    </row>
    <row r="236" spans="6:8" x14ac:dyDescent="0.35">
      <c r="F236" s="3">
        <v>45656</v>
      </c>
      <c r="G236" s="4">
        <v>78248.13</v>
      </c>
      <c r="H236" s="36">
        <f t="shared" si="110"/>
        <v>-5.7299279394280589E-3</v>
      </c>
    </row>
    <row r="237" spans="6:8" x14ac:dyDescent="0.35">
      <c r="F237" s="3">
        <v>45657</v>
      </c>
      <c r="G237" s="4">
        <v>78139.009999999995</v>
      </c>
      <c r="H237" s="36">
        <f t="shared" si="110"/>
        <v>-1.3945381186746264E-3</v>
      </c>
    </row>
    <row r="238" spans="6:8" x14ac:dyDescent="0.35">
      <c r="F238" s="3">
        <v>45658</v>
      </c>
      <c r="G238" s="4">
        <v>78507.41</v>
      </c>
      <c r="H238" s="36">
        <f t="shared" si="110"/>
        <v>4.7146745268464851E-3</v>
      </c>
    </row>
    <row r="239" spans="6:8" x14ac:dyDescent="0.35">
      <c r="F239" s="3">
        <v>45659</v>
      </c>
      <c r="G239" s="4">
        <v>79943.710000000006</v>
      </c>
      <c r="H239" s="36">
        <f t="shared" si="110"/>
        <v>1.8295088323509789E-2</v>
      </c>
    </row>
    <row r="240" spans="6:8" x14ac:dyDescent="0.35">
      <c r="F240" s="3">
        <v>45660</v>
      </c>
      <c r="G240" s="4">
        <v>79223.11</v>
      </c>
      <c r="H240" s="36">
        <f t="shared" si="110"/>
        <v>-9.013842364834046E-3</v>
      </c>
    </row>
    <row r="241" spans="6:8" x14ac:dyDescent="0.35">
      <c r="F241" s="3">
        <v>45663</v>
      </c>
      <c r="G241" s="4">
        <v>77964.990000000005</v>
      </c>
      <c r="H241" s="36">
        <f t="shared" si="110"/>
        <v>-1.5880719653646458E-2</v>
      </c>
    </row>
    <row r="242" spans="6:8" x14ac:dyDescent="0.35">
      <c r="F242" s="3">
        <v>45664</v>
      </c>
      <c r="G242" s="4">
        <v>78199.11</v>
      </c>
      <c r="H242" s="36">
        <f t="shared" si="110"/>
        <v>3.0028862955024938E-3</v>
      </c>
    </row>
    <row r="243" spans="6:8" x14ac:dyDescent="0.35">
      <c r="F243" s="3">
        <v>45665</v>
      </c>
      <c r="G243" s="4">
        <v>78148.490000000005</v>
      </c>
      <c r="H243" s="36">
        <f t="shared" si="110"/>
        <v>-6.4732194522409969E-4</v>
      </c>
    </row>
    <row r="244" spans="6:8" x14ac:dyDescent="0.35">
      <c r="F244" s="3">
        <v>45666</v>
      </c>
      <c r="G244" s="4">
        <v>77620.210000000006</v>
      </c>
      <c r="H244" s="36">
        <f t="shared" si="110"/>
        <v>-6.7599514718710285E-3</v>
      </c>
    </row>
    <row r="245" spans="6:8" x14ac:dyDescent="0.35">
      <c r="F245" s="3">
        <v>45667</v>
      </c>
      <c r="G245" s="4">
        <v>77378.91</v>
      </c>
      <c r="H245" s="36">
        <f t="shared" si="110"/>
        <v>-3.1087264515260449E-3</v>
      </c>
    </row>
    <row r="246" spans="6:8" x14ac:dyDescent="0.35">
      <c r="F246" s="3">
        <v>45670</v>
      </c>
      <c r="G246" s="4">
        <v>76330.009999999995</v>
      </c>
      <c r="H246" s="36">
        <f t="shared" si="110"/>
        <v>-1.3555373163049333E-2</v>
      </c>
    </row>
    <row r="247" spans="6:8" x14ac:dyDescent="0.35">
      <c r="F247" s="3">
        <v>45671</v>
      </c>
      <c r="G247" s="4">
        <v>76499.63</v>
      </c>
      <c r="H247" s="36">
        <f t="shared" si="110"/>
        <v>2.222192817739943E-3</v>
      </c>
    </row>
    <row r="248" spans="6:8" x14ac:dyDescent="0.35">
      <c r="F248" s="3">
        <v>45672</v>
      </c>
      <c r="G248" s="4">
        <v>76724.08</v>
      </c>
      <c r="H248" s="36">
        <f t="shared" si="110"/>
        <v>2.9340011186982373E-3</v>
      </c>
    </row>
    <row r="249" spans="6:8" x14ac:dyDescent="0.35">
      <c r="F249" s="3">
        <v>45673</v>
      </c>
      <c r="G249" s="4">
        <v>77042.820000000007</v>
      </c>
      <c r="H249" s="36">
        <f t="shared" si="110"/>
        <v>4.154367181724572E-3</v>
      </c>
    </row>
    <row r="250" spans="6:8" x14ac:dyDescent="0.35">
      <c r="F250" s="3">
        <v>45674</v>
      </c>
      <c r="G250" s="4">
        <v>76619.33</v>
      </c>
      <c r="H250" s="36">
        <f t="shared" si="110"/>
        <v>-5.4968133305609568E-3</v>
      </c>
    </row>
    <row r="251" spans="6:8" x14ac:dyDescent="0.35">
      <c r="F251" s="3">
        <v>45677</v>
      </c>
      <c r="G251" s="4">
        <v>77073.440000000002</v>
      </c>
      <c r="H251" s="36">
        <f t="shared" si="110"/>
        <v>5.9268333461020006E-3</v>
      </c>
    </row>
    <row r="252" spans="6:8" x14ac:dyDescent="0.35">
      <c r="F252" s="3">
        <v>45678</v>
      </c>
      <c r="G252" s="4">
        <v>75838.36</v>
      </c>
      <c r="H252" s="36">
        <f t="shared" si="110"/>
        <v>-1.6024716166814446E-2</v>
      </c>
    </row>
  </sheetData>
  <mergeCells count="2">
    <mergeCell ref="F3:H3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Binomial Tree</vt:lpstr>
      <vt:lpstr>Black Scholes</vt:lpstr>
      <vt:lpstr>Monte 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AMEYA PANCHPOR</dc:creator>
  <cp:lastModifiedBy>AMEYA PANCHPOR</cp:lastModifiedBy>
  <dcterms:created xsi:type="dcterms:W3CDTF">2025-01-22T15:04:39Z</dcterms:created>
  <dcterms:modified xsi:type="dcterms:W3CDTF">2025-01-24T14:55:19Z</dcterms:modified>
</cp:coreProperties>
</file>