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krpe\Documents\PandemiX\GithubRepos\PandemiX\DanskeData\"/>
    </mc:Choice>
  </mc:AlternateContent>
  <bookViews>
    <workbookView xWindow="0" yWindow="0" windowWidth="16155" windowHeight="7695" activeTab="1"/>
  </bookViews>
  <sheets>
    <sheet name="Sheet1" sheetId="1" r:id="rId1"/>
    <sheet name="Sheet2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2" l="1"/>
  <c r="I13" i="2"/>
  <c r="J12" i="2"/>
  <c r="J11" i="2"/>
  <c r="J10" i="2"/>
  <c r="J9" i="2"/>
  <c r="J8" i="2"/>
  <c r="J7" i="2"/>
  <c r="J6" i="2"/>
  <c r="J5" i="2"/>
  <c r="J4" i="2"/>
  <c r="J3" i="2"/>
  <c r="J2" i="2"/>
  <c r="I12" i="2"/>
  <c r="I11" i="2"/>
  <c r="I10" i="2"/>
  <c r="I9" i="2"/>
  <c r="I8" i="2"/>
  <c r="I7" i="2"/>
  <c r="I6" i="2"/>
  <c r="I5" i="2"/>
  <c r="I4" i="2"/>
  <c r="I3" i="2"/>
  <c r="I2" i="2"/>
  <c r="E13" i="2"/>
  <c r="F13" i="2"/>
  <c r="C13" i="2"/>
  <c r="D13" i="2"/>
  <c r="B13" i="2"/>
  <c r="F3" i="2"/>
  <c r="F4" i="2"/>
  <c r="F5" i="2"/>
  <c r="F6" i="2"/>
  <c r="F7" i="2"/>
  <c r="F8" i="2"/>
  <c r="F9" i="2"/>
  <c r="F10" i="2"/>
  <c r="F11" i="2"/>
  <c r="F12" i="2"/>
  <c r="F2" i="2"/>
  <c r="E3" i="2"/>
  <c r="E4" i="2"/>
  <c r="E5" i="2"/>
  <c r="E6" i="2"/>
  <c r="E7" i="2"/>
  <c r="E8" i="2"/>
  <c r="E9" i="2"/>
  <c r="E10" i="2"/>
  <c r="E11" i="2"/>
  <c r="E12" i="2"/>
  <c r="E2" i="2"/>
  <c r="D3" i="2"/>
  <c r="D4" i="2"/>
  <c r="D5" i="2"/>
  <c r="D6" i="2"/>
  <c r="D7" i="2"/>
  <c r="D8" i="2"/>
  <c r="D9" i="2"/>
  <c r="D10" i="2"/>
  <c r="D11" i="2"/>
  <c r="D12" i="2"/>
  <c r="D2" i="2"/>
  <c r="C12" i="2"/>
  <c r="C11" i="2"/>
  <c r="C10" i="2"/>
  <c r="C9" i="2"/>
  <c r="C8" i="2"/>
  <c r="C7" i="2"/>
  <c r="C6" i="2"/>
  <c r="C5" i="2"/>
  <c r="C4" i="2"/>
  <c r="C3" i="2"/>
  <c r="C2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<sst xmlns="http://schemas.openxmlformats.org/spreadsheetml/2006/main" count="46" uniqueCount="19">
  <si>
    <t>uvacc</t>
  </si>
  <si>
    <t>vacc</t>
  </si>
  <si>
    <t>Alder</t>
  </si>
  <si>
    <t>0-5</t>
  </si>
  <si>
    <t>6-11</t>
  </si>
  <si>
    <t>12-15</t>
  </si>
  <si>
    <t>16-19</t>
  </si>
  <si>
    <t>20-29</t>
  </si>
  <si>
    <t>30-39</t>
  </si>
  <si>
    <t>40-49</t>
  </si>
  <si>
    <t>50-59</t>
  </si>
  <si>
    <t>60-69</t>
  </si>
  <si>
    <t>70-79</t>
  </si>
  <si>
    <t>80+</t>
  </si>
  <si>
    <t>alder</t>
  </si>
  <si>
    <t>sum</t>
  </si>
  <si>
    <t>Vaccinerede</t>
  </si>
  <si>
    <t>Uvaccinerede</t>
  </si>
  <si>
    <t>Alle aldre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</si>
</sst>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</a:t>
            </a:r>
            <a:r>
              <a:rPr lang="en-US" baseline="0"/>
              <a:t> infektioner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Uvaccinerede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0-5</c:v>
                </c:pt>
                <c:pt idx="1">
                  <c:v>6-11</c:v>
                </c:pt>
                <c:pt idx="2">
                  <c:v>12-15</c:v>
                </c:pt>
                <c:pt idx="3">
                  <c:v>16-19</c:v>
                </c:pt>
                <c:pt idx="4">
                  <c:v>20-29</c:v>
                </c:pt>
                <c:pt idx="5">
                  <c:v>30-39</c:v>
                </c:pt>
                <c:pt idx="6">
                  <c:v>40-49</c:v>
                </c:pt>
                <c:pt idx="7">
                  <c:v>50-59</c:v>
                </c:pt>
                <c:pt idx="8">
                  <c:v>60-69</c:v>
                </c:pt>
                <c:pt idx="9">
                  <c:v>70-79</c:v>
                </c:pt>
                <c:pt idx="10">
                  <c:v>80+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1"/>
                <c:pt idx="0">
                  <c:v>383</c:v>
                </c:pt>
                <c:pt idx="1">
                  <c:v>1017</c:v>
                </c:pt>
                <c:pt idx="2">
                  <c:v>1462</c:v>
                </c:pt>
                <c:pt idx="3">
                  <c:v>2580</c:v>
                </c:pt>
                <c:pt idx="4">
                  <c:v>1961</c:v>
                </c:pt>
                <c:pt idx="5">
                  <c:v>1297</c:v>
                </c:pt>
                <c:pt idx="6">
                  <c:v>1306</c:v>
                </c:pt>
                <c:pt idx="7">
                  <c:v>949</c:v>
                </c:pt>
                <c:pt idx="8">
                  <c:v>438</c:v>
                </c:pt>
                <c:pt idx="9">
                  <c:v>190</c:v>
                </c:pt>
                <c:pt idx="10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A-4746-A5F4-B9BC69E113DA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Vaccinerede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0-5</c:v>
                </c:pt>
                <c:pt idx="1">
                  <c:v>6-11</c:v>
                </c:pt>
                <c:pt idx="2">
                  <c:v>12-15</c:v>
                </c:pt>
                <c:pt idx="3">
                  <c:v>16-19</c:v>
                </c:pt>
                <c:pt idx="4">
                  <c:v>20-29</c:v>
                </c:pt>
                <c:pt idx="5">
                  <c:v>30-39</c:v>
                </c:pt>
                <c:pt idx="6">
                  <c:v>40-49</c:v>
                </c:pt>
                <c:pt idx="7">
                  <c:v>50-59</c:v>
                </c:pt>
                <c:pt idx="8">
                  <c:v>60-69</c:v>
                </c:pt>
                <c:pt idx="9">
                  <c:v>70-79</c:v>
                </c:pt>
                <c:pt idx="10">
                  <c:v>80+</c:v>
                </c:pt>
              </c:strCache>
            </c:strRef>
          </c:cat>
          <c:val>
            <c:numRef>
              <c:f>Sheet2!$C$2:$C$12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36</c:v>
                </c:pt>
                <c:pt idx="3">
                  <c:v>173</c:v>
                </c:pt>
                <c:pt idx="4">
                  <c:v>351</c:v>
                </c:pt>
                <c:pt idx="5">
                  <c:v>360</c:v>
                </c:pt>
                <c:pt idx="6">
                  <c:v>250</c:v>
                </c:pt>
                <c:pt idx="7">
                  <c:v>149</c:v>
                </c:pt>
                <c:pt idx="8">
                  <c:v>106</c:v>
                </c:pt>
                <c:pt idx="9">
                  <c:v>82</c:v>
                </c:pt>
                <c:pt idx="1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FA-4746-A5F4-B9BC69E11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8313976"/>
        <c:axId val="478315944"/>
      </c:barChart>
      <c:catAx>
        <c:axId val="47831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15944"/>
        <c:crosses val="autoZero"/>
        <c:auto val="1"/>
        <c:lblAlgn val="ctr"/>
        <c:lblOffset val="100"/>
        <c:noMultiLvlLbl val="0"/>
      </c:catAx>
      <c:valAx>
        <c:axId val="47831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1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Andel af infektioner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Uvaccinerede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Sheet2!$A$2:$A$13</c:f>
              <c:strCache>
                <c:ptCount val="12"/>
                <c:pt idx="0">
                  <c:v>0-5</c:v>
                </c:pt>
                <c:pt idx="1">
                  <c:v>6-11</c:v>
                </c:pt>
                <c:pt idx="2">
                  <c:v>12-15</c:v>
                </c:pt>
                <c:pt idx="3">
                  <c:v>16-19</c:v>
                </c:pt>
                <c:pt idx="4">
                  <c:v>20-29</c:v>
                </c:pt>
                <c:pt idx="5">
                  <c:v>30-39</c:v>
                </c:pt>
                <c:pt idx="6">
                  <c:v>40-49</c:v>
                </c:pt>
                <c:pt idx="7">
                  <c:v>50-59</c:v>
                </c:pt>
                <c:pt idx="8">
                  <c:v>60-69</c:v>
                </c:pt>
                <c:pt idx="9">
                  <c:v>70-79</c:v>
                </c:pt>
                <c:pt idx="10">
                  <c:v>80+</c:v>
                </c:pt>
                <c:pt idx="11">
                  <c:v>Alle aldre</c:v>
                </c:pt>
              </c:strCache>
            </c:strRef>
          </c:cat>
          <c:val>
            <c:numRef>
              <c:f>Sheet2!$E$2:$E$13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97.596795727636845</c:v>
                </c:pt>
                <c:pt idx="3">
                  <c:v>93.715946240464945</c:v>
                </c:pt>
                <c:pt idx="4">
                  <c:v>84.818339100346023</c:v>
                </c:pt>
                <c:pt idx="5">
                  <c:v>78.273989136994572</c:v>
                </c:pt>
                <c:pt idx="6">
                  <c:v>83.933161953727506</c:v>
                </c:pt>
                <c:pt idx="7">
                  <c:v>86.429872495446261</c:v>
                </c:pt>
                <c:pt idx="8">
                  <c:v>80.514705882352942</c:v>
                </c:pt>
                <c:pt idx="9">
                  <c:v>69.852941176470594</c:v>
                </c:pt>
                <c:pt idx="10">
                  <c:v>69.105691056910572</c:v>
                </c:pt>
                <c:pt idx="11">
                  <c:v>88.129874025194965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1-40B3-9133-93EB1F6B8C90}"/>
            </c:ext>
          </c:extLst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Vaccinerede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Sheet2!$A$2:$A$13</c:f>
              <c:strCache>
                <c:ptCount val="12"/>
                <c:pt idx="0">
                  <c:v>0-5</c:v>
                </c:pt>
                <c:pt idx="1">
                  <c:v>6-11</c:v>
                </c:pt>
                <c:pt idx="2">
                  <c:v>12-15</c:v>
                </c:pt>
                <c:pt idx="3">
                  <c:v>16-19</c:v>
                </c:pt>
                <c:pt idx="4">
                  <c:v>20-29</c:v>
                </c:pt>
                <c:pt idx="5">
                  <c:v>30-39</c:v>
                </c:pt>
                <c:pt idx="6">
                  <c:v>40-49</c:v>
                </c:pt>
                <c:pt idx="7">
                  <c:v>50-59</c:v>
                </c:pt>
                <c:pt idx="8">
                  <c:v>60-69</c:v>
                </c:pt>
                <c:pt idx="9">
                  <c:v>70-79</c:v>
                </c:pt>
                <c:pt idx="10">
                  <c:v>80+</c:v>
                </c:pt>
                <c:pt idx="11">
                  <c:v>Alle aldre</c:v>
                </c:pt>
              </c:strCache>
            </c:strRef>
          </c:cat>
          <c:val>
            <c:numRef>
              <c:f>Sheet2!$F$2:$F$13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2.4032042723631508</c:v>
                </c:pt>
                <c:pt idx="3">
                  <c:v>6.2840537595350527</c:v>
                </c:pt>
                <c:pt idx="4">
                  <c:v>15.181660899653979</c:v>
                </c:pt>
                <c:pt idx="5">
                  <c:v>21.726010863005431</c:v>
                </c:pt>
                <c:pt idx="6">
                  <c:v>16.066838046272494</c:v>
                </c:pt>
                <c:pt idx="7">
                  <c:v>13.570127504553733</c:v>
                </c:pt>
                <c:pt idx="8">
                  <c:v>19.485294117647058</c:v>
                </c:pt>
                <c:pt idx="9">
                  <c:v>30.147058823529413</c:v>
                </c:pt>
                <c:pt idx="10">
                  <c:v>30.894308943089431</c:v>
                </c:pt>
                <c:pt idx="11">
                  <c:v>11.870125974805038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21-40B3-9133-93EB1F6B8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3280672"/>
        <c:axId val="483283952"/>
      </c:barChart>
      <c:catAx>
        <c:axId val="48328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83952"/>
        <c:crosses val="autoZero"/>
        <c:auto val="1"/>
        <c:lblAlgn val="ctr"/>
        <c:lblOffset val="100"/>
        <c:noMultiLvlLbl val="0"/>
      </c:catAx>
      <c:valAx>
        <c:axId val="4832839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8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</a:t>
            </a:r>
            <a:r>
              <a:rPr lang="en-US" baseline="0"/>
              <a:t> indlæggelser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Uvaccinerede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Sheet2!$H$2:$H$12</c:f>
              <c:strCache>
                <c:ptCount val="11"/>
                <c:pt idx="0">
                  <c:v>0-5</c:v>
                </c:pt>
                <c:pt idx="1">
                  <c:v>6-11</c:v>
                </c:pt>
                <c:pt idx="2">
                  <c:v>12-15</c:v>
                </c:pt>
                <c:pt idx="3">
                  <c:v>16-19</c:v>
                </c:pt>
                <c:pt idx="4">
                  <c:v>20-29</c:v>
                </c:pt>
                <c:pt idx="5">
                  <c:v>30-39</c:v>
                </c:pt>
                <c:pt idx="6">
                  <c:v>40-49</c:v>
                </c:pt>
                <c:pt idx="7">
                  <c:v>50-59</c:v>
                </c:pt>
                <c:pt idx="8">
                  <c:v>60-69</c:v>
                </c:pt>
                <c:pt idx="9">
                  <c:v>70-79</c:v>
                </c:pt>
                <c:pt idx="10">
                  <c:v>80+</c:v>
                </c:pt>
              </c:strCache>
            </c:strRef>
          </c:cat>
          <c:val>
            <c:numRef>
              <c:f>Sheet2!$I$2:$I$12</c:f>
              <c:numCache>
                <c:formatCode>General</c:formatCode>
                <c:ptCount val="11"/>
                <c:pt idx="0">
                  <c:v>12</c:v>
                </c:pt>
                <c:pt idx="1">
                  <c:v>3</c:v>
                </c:pt>
                <c:pt idx="2">
                  <c:v>5</c:v>
                </c:pt>
                <c:pt idx="3">
                  <c:v>33</c:v>
                </c:pt>
                <c:pt idx="4">
                  <c:v>52</c:v>
                </c:pt>
                <c:pt idx="5">
                  <c:v>66</c:v>
                </c:pt>
                <c:pt idx="6">
                  <c:v>82</c:v>
                </c:pt>
                <c:pt idx="7">
                  <c:v>94</c:v>
                </c:pt>
                <c:pt idx="8">
                  <c:v>89</c:v>
                </c:pt>
                <c:pt idx="9">
                  <c:v>100</c:v>
                </c:pt>
                <c:pt idx="10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5-4F94-ADE7-E6476F4E46AB}"/>
            </c:ext>
          </c:extLst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Vaccinerede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Sheet2!$H$2:$H$12</c:f>
              <c:strCache>
                <c:ptCount val="11"/>
                <c:pt idx="0">
                  <c:v>0-5</c:v>
                </c:pt>
                <c:pt idx="1">
                  <c:v>6-11</c:v>
                </c:pt>
                <c:pt idx="2">
                  <c:v>12-15</c:v>
                </c:pt>
                <c:pt idx="3">
                  <c:v>16-19</c:v>
                </c:pt>
                <c:pt idx="4">
                  <c:v>20-29</c:v>
                </c:pt>
                <c:pt idx="5">
                  <c:v>30-39</c:v>
                </c:pt>
                <c:pt idx="6">
                  <c:v>40-49</c:v>
                </c:pt>
                <c:pt idx="7">
                  <c:v>50-59</c:v>
                </c:pt>
                <c:pt idx="8">
                  <c:v>60-69</c:v>
                </c:pt>
                <c:pt idx="9">
                  <c:v>70-79</c:v>
                </c:pt>
                <c:pt idx="10">
                  <c:v>80+</c:v>
                </c:pt>
              </c:strCache>
            </c:strRef>
          </c:cat>
          <c:val>
            <c:numRef>
              <c:f>Sheet2!$J$2:$J$12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  <c:pt idx="9">
                  <c:v>9</c:v>
                </c:pt>
                <c:pt idx="1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5-4F94-ADE7-E6476F4E4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1043224"/>
        <c:axId val="491043552"/>
      </c:barChart>
      <c:catAx>
        <c:axId val="49104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43552"/>
        <c:crosses val="autoZero"/>
        <c:auto val="1"/>
        <c:lblAlgn val="ctr"/>
        <c:lblOffset val="100"/>
        <c:noMultiLvlLbl val="0"/>
      </c:catAx>
      <c:valAx>
        <c:axId val="49104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43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Andel af indlæggelser</a:t>
            </a:r>
            <a:r>
              <a:rPr lang="en-US" baseline="0"/>
              <a:t> inden for aldersgruppe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Uvaccinerede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Sheet2!$H$2:$H$12</c:f>
              <c:strCache>
                <c:ptCount val="11"/>
                <c:pt idx="0">
                  <c:v>0-5</c:v>
                </c:pt>
                <c:pt idx="1">
                  <c:v>6-11</c:v>
                </c:pt>
                <c:pt idx="2">
                  <c:v>12-15</c:v>
                </c:pt>
                <c:pt idx="3">
                  <c:v>16-19</c:v>
                </c:pt>
                <c:pt idx="4">
                  <c:v>20-29</c:v>
                </c:pt>
                <c:pt idx="5">
                  <c:v>30-39</c:v>
                </c:pt>
                <c:pt idx="6">
                  <c:v>40-49</c:v>
                </c:pt>
                <c:pt idx="7">
                  <c:v>50-59</c:v>
                </c:pt>
                <c:pt idx="8">
                  <c:v>60-69</c:v>
                </c:pt>
                <c:pt idx="9">
                  <c:v>70-79</c:v>
                </c:pt>
                <c:pt idx="10">
                  <c:v>80+</c:v>
                </c:pt>
              </c:strCache>
            </c:strRef>
          </c:cat>
          <c:val>
            <c:numRef>
              <c:f>Sheet2!$I$2:$I$12</c:f>
              <c:numCache>
                <c:formatCode>General</c:formatCode>
                <c:ptCount val="11"/>
                <c:pt idx="0">
                  <c:v>12</c:v>
                </c:pt>
                <c:pt idx="1">
                  <c:v>3</c:v>
                </c:pt>
                <c:pt idx="2">
                  <c:v>5</c:v>
                </c:pt>
                <c:pt idx="3">
                  <c:v>33</c:v>
                </c:pt>
                <c:pt idx="4">
                  <c:v>52</c:v>
                </c:pt>
                <c:pt idx="5">
                  <c:v>66</c:v>
                </c:pt>
                <c:pt idx="6">
                  <c:v>82</c:v>
                </c:pt>
                <c:pt idx="7">
                  <c:v>94</c:v>
                </c:pt>
                <c:pt idx="8">
                  <c:v>89</c:v>
                </c:pt>
                <c:pt idx="9">
                  <c:v>100</c:v>
                </c:pt>
                <c:pt idx="10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E-4119-83AC-0D1C97DEC4E1}"/>
            </c:ext>
          </c:extLst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Vaccinerede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Sheet2!$H$2:$H$12</c:f>
              <c:strCache>
                <c:ptCount val="11"/>
                <c:pt idx="0">
                  <c:v>0-5</c:v>
                </c:pt>
                <c:pt idx="1">
                  <c:v>6-11</c:v>
                </c:pt>
                <c:pt idx="2">
                  <c:v>12-15</c:v>
                </c:pt>
                <c:pt idx="3">
                  <c:v>16-19</c:v>
                </c:pt>
                <c:pt idx="4">
                  <c:v>20-29</c:v>
                </c:pt>
                <c:pt idx="5">
                  <c:v>30-39</c:v>
                </c:pt>
                <c:pt idx="6">
                  <c:v>40-49</c:v>
                </c:pt>
                <c:pt idx="7">
                  <c:v>50-59</c:v>
                </c:pt>
                <c:pt idx="8">
                  <c:v>60-69</c:v>
                </c:pt>
                <c:pt idx="9">
                  <c:v>70-79</c:v>
                </c:pt>
                <c:pt idx="10">
                  <c:v>80+</c:v>
                </c:pt>
              </c:strCache>
            </c:strRef>
          </c:cat>
          <c:val>
            <c:numRef>
              <c:f>Sheet2!$J$2:$J$12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  <c:pt idx="9">
                  <c:v>9</c:v>
                </c:pt>
                <c:pt idx="1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DE-4119-83AC-0D1C97DEC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9955928"/>
        <c:axId val="489959208"/>
      </c:barChart>
      <c:catAx>
        <c:axId val="48995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59208"/>
        <c:crosses val="autoZero"/>
        <c:auto val="1"/>
        <c:lblAlgn val="ctr"/>
        <c:lblOffset val="100"/>
        <c:noMultiLvlLbl val="0"/>
      </c:catAx>
      <c:valAx>
        <c:axId val="48995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5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13</xdr:row>
      <xdr:rowOff>133350</xdr:rowOff>
    </xdr:from>
    <xdr:to>
      <xdr:col>7</xdr:col>
      <xdr:colOff>400050</xdr:colOff>
      <xdr:row>28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138112</xdr:colOff>
      <xdr:row>27</xdr:row>
      <xdr:rowOff>171450</xdr:rowOff>
    </xdr:from>
    <xdr:to>
      <xdr:col>7</xdr:col>
      <xdr:colOff>442912</xdr:colOff>
      <xdr:row>42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476250</xdr:colOff>
      <xdr:row>13</xdr:row>
      <xdr:rowOff>133350</xdr:rowOff>
    </xdr:from>
    <xdr:to>
      <xdr:col>14</xdr:col>
      <xdr:colOff>495300</xdr:colOff>
      <xdr:row>28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466725</xdr:colOff>
      <xdr:row>28</xdr:row>
      <xdr:rowOff>0</xdr:rowOff>
    </xdr:from>
    <xdr:to>
      <xdr:col>14</xdr:col>
      <xdr:colOff>485775</xdr:colOff>
      <xdr:row>42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15" zoomScaleNormal="115" workbookViewId="0">
      <selection activeCell="H6" sqref="H6"/>
    </sheetView>
  </sheetViews>
  <sheetFormatPr defaultRowHeight="15" x14ac:dyDescent="0.25"/>
  <sheetData>
    <row r="1" spans="1:9" x14ac:dyDescent="0.25">
      <c r="B1">
        <v>31</v>
      </c>
      <c r="C1">
        <v>31</v>
      </c>
      <c r="D1">
        <v>32</v>
      </c>
      <c r="E1">
        <v>32</v>
      </c>
      <c r="F1">
        <v>33</v>
      </c>
      <c r="G1">
        <v>33</v>
      </c>
      <c r="H1">
        <v>34</v>
      </c>
      <c r="I1">
        <v>34</v>
      </c>
    </row>
    <row r="2" spans="1:9" x14ac:dyDescent="0.25">
      <c r="A2" t="s">
        <v>2</v>
      </c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0</v>
      </c>
      <c r="I2" t="s">
        <v>1</v>
      </c>
    </row>
    <row r="3" spans="1:9" x14ac:dyDescent="0.25">
      <c r="A3" t="s">
        <v>3</v>
      </c>
      <c r="B3">
        <v>67</v>
      </c>
      <c r="C3">
        <v>0</v>
      </c>
      <c r="D3">
        <v>105</v>
      </c>
      <c r="E3">
        <v>0</v>
      </c>
      <c r="F3">
        <v>112</v>
      </c>
      <c r="G3">
        <v>0</v>
      </c>
      <c r="H3">
        <v>99</v>
      </c>
      <c r="I3">
        <v>0</v>
      </c>
    </row>
    <row r="4" spans="1:9" x14ac:dyDescent="0.25">
      <c r="A4" s="1" t="s">
        <v>4</v>
      </c>
      <c r="B4">
        <v>154</v>
      </c>
      <c r="C4">
        <v>0</v>
      </c>
      <c r="D4">
        <v>210</v>
      </c>
      <c r="E4">
        <v>0</v>
      </c>
      <c r="F4">
        <v>329</v>
      </c>
      <c r="G4">
        <v>0</v>
      </c>
      <c r="H4">
        <v>324</v>
      </c>
      <c r="I4">
        <v>0</v>
      </c>
    </row>
    <row r="5" spans="1:9" x14ac:dyDescent="0.25">
      <c r="A5" s="1" t="s">
        <v>5</v>
      </c>
      <c r="B5">
        <v>229</v>
      </c>
      <c r="C5">
        <v>0</v>
      </c>
      <c r="D5">
        <v>309</v>
      </c>
      <c r="E5">
        <v>0</v>
      </c>
      <c r="F5">
        <v>457</v>
      </c>
      <c r="G5">
        <v>0</v>
      </c>
      <c r="H5">
        <v>467</v>
      </c>
      <c r="I5">
        <v>36</v>
      </c>
    </row>
    <row r="6" spans="1:9" x14ac:dyDescent="0.25">
      <c r="A6" s="1" t="s">
        <v>6</v>
      </c>
      <c r="B6">
        <v>600</v>
      </c>
      <c r="C6">
        <v>44</v>
      </c>
      <c r="D6">
        <v>742</v>
      </c>
      <c r="E6">
        <v>47</v>
      </c>
      <c r="F6">
        <v>675</v>
      </c>
      <c r="G6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topLeftCell="A7" workbookViewId="0">
      <selection activeCell="M9" sqref="M9"/>
    </sheetView>
  </sheetViews>
  <sheetFormatPr defaultRowHeight="15" x14ac:dyDescent="0.25"/>
  <cols>
    <col min="9" max="10" width="11.28515625" customWidth="1"/>
  </cols>
  <sheetData>
    <row r="1" spans="1:10" x14ac:dyDescent="0.25">
      <c r="A1" t="s">
        <v>14</v>
      </c>
      <c r="B1" t="s">
        <v>17</v>
      </c>
      <c r="C1" t="s">
        <v>16</v>
      </c>
      <c r="D1" t="s">
        <v>15</v>
      </c>
      <c r="E1" t="s">
        <v>17</v>
      </c>
      <c r="F1" t="s">
        <v>16</v>
      </c>
      <c r="H1" t="s">
        <v>14</v>
      </c>
      <c r="I1" t="s">
        <v>17</v>
      </c>
      <c r="J1" t="s">
        <v>16</v>
      </c>
    </row>
    <row r="2" spans="1:10" x14ac:dyDescent="0.25">
      <c r="A2" s="1" t="s">
        <v>3</v>
      </c>
      <c r="B2">
        <f>67+105+112+99</f>
        <v>383</v>
      </c>
      <c r="C2">
        <f>0</f>
        <v>0</v>
      </c>
      <c r="D2">
        <f>SUM(B2:C2)</f>
        <v>383</v>
      </c>
      <c r="E2">
        <f>100 *B2/D2</f>
        <v>100</v>
      </c>
      <c r="F2">
        <f>100 * C2/D2</f>
        <v>0</v>
      </c>
      <c r="H2" s="1" t="s">
        <v>3</v>
      </c>
      <c r="I2">
        <f>2+4+4+2</f>
        <v>12</v>
      </c>
      <c r="J2">
        <f>0</f>
        <v>0</v>
      </c>
    </row>
    <row r="3" spans="1:10" x14ac:dyDescent="0.25">
      <c r="A3" s="1" t="s">
        <v>4</v>
      </c>
      <c r="B3">
        <f>154+210+329+324</f>
        <v>1017</v>
      </c>
      <c r="C3">
        <f>0</f>
        <v>0</v>
      </c>
      <c r="D3">
        <f t="shared" ref="D3:D12" si="0">SUM(B3:C3)</f>
        <v>1017</v>
      </c>
      <c r="E3">
        <f t="shared" ref="E3:E12" si="1">100 *B3/D3</f>
        <v>100</v>
      </c>
      <c r="F3">
        <f t="shared" ref="F3:F12" si="2">100 * C3/D3</f>
        <v>0</v>
      </c>
      <c r="H3" s="1" t="s">
        <v>4</v>
      </c>
      <c r="I3">
        <f>1+1+1</f>
        <v>3</v>
      </c>
      <c r="J3">
        <f>0</f>
        <v>0</v>
      </c>
    </row>
    <row r="4" spans="1:10" x14ac:dyDescent="0.25">
      <c r="A4" s="1" t="s">
        <v>5</v>
      </c>
      <c r="B4">
        <f>229+309+457+467</f>
        <v>1462</v>
      </c>
      <c r="C4">
        <f>36</f>
        <v>36</v>
      </c>
      <c r="D4">
        <f t="shared" si="0"/>
        <v>1498</v>
      </c>
      <c r="E4">
        <f t="shared" si="1"/>
        <v>97.596795727636845</v>
      </c>
      <c r="F4">
        <f t="shared" si="2"/>
        <v>2.4032042723631508</v>
      </c>
      <c r="H4" s="1" t="s">
        <v>5</v>
      </c>
      <c r="I4">
        <f>1+2+0+2</f>
        <v>5</v>
      </c>
      <c r="J4">
        <f>0</f>
        <v>0</v>
      </c>
    </row>
    <row r="5" spans="1:10" x14ac:dyDescent="0.25">
      <c r="A5" s="1" t="s">
        <v>6</v>
      </c>
      <c r="B5">
        <f>600+742+675+563</f>
        <v>2580</v>
      </c>
      <c r="C5">
        <f>44+47+48+34</f>
        <v>173</v>
      </c>
      <c r="D5">
        <f t="shared" si="0"/>
        <v>2753</v>
      </c>
      <c r="E5">
        <f t="shared" si="1"/>
        <v>93.715946240464945</v>
      </c>
      <c r="F5">
        <f t="shared" si="2"/>
        <v>6.2840537595350527</v>
      </c>
      <c r="H5" s="1" t="s">
        <v>6</v>
      </c>
      <c r="I5">
        <f>5+10+11+7</f>
        <v>33</v>
      </c>
      <c r="J5">
        <f>1+1</f>
        <v>2</v>
      </c>
    </row>
    <row r="6" spans="1:10" x14ac:dyDescent="0.25">
      <c r="A6" s="1" t="s">
        <v>7</v>
      </c>
      <c r="B6">
        <f>535+591+473+362</f>
        <v>1961</v>
      </c>
      <c r="C6">
        <f>152+96+69+34</f>
        <v>351</v>
      </c>
      <c r="D6">
        <f t="shared" si="0"/>
        <v>2312</v>
      </c>
      <c r="E6">
        <f t="shared" si="1"/>
        <v>84.818339100346023</v>
      </c>
      <c r="F6">
        <f t="shared" si="2"/>
        <v>15.181660899653979</v>
      </c>
      <c r="H6" s="1" t="s">
        <v>7</v>
      </c>
      <c r="I6">
        <f>9+13+19+11</f>
        <v>52</v>
      </c>
      <c r="J6">
        <f>0+1+1+1</f>
        <v>3</v>
      </c>
    </row>
    <row r="7" spans="1:10" x14ac:dyDescent="0.25">
      <c r="A7" s="1" t="s">
        <v>8</v>
      </c>
      <c r="B7">
        <f>283+339+365+310</f>
        <v>1297</v>
      </c>
      <c r="C7">
        <f>152+96+69+43</f>
        <v>360</v>
      </c>
      <c r="D7">
        <f t="shared" si="0"/>
        <v>1657</v>
      </c>
      <c r="E7">
        <f t="shared" si="1"/>
        <v>78.273989136994572</v>
      </c>
      <c r="F7">
        <f t="shared" si="2"/>
        <v>21.726010863005431</v>
      </c>
      <c r="H7" s="1" t="s">
        <v>8</v>
      </c>
      <c r="I7">
        <f>8+15+20+23</f>
        <v>66</v>
      </c>
      <c r="J7">
        <f>1+1</f>
        <v>2</v>
      </c>
    </row>
    <row r="8" spans="1:10" x14ac:dyDescent="0.25">
      <c r="A8" s="1" t="s">
        <v>9</v>
      </c>
      <c r="B8">
        <f>298+316+321+371</f>
        <v>1306</v>
      </c>
      <c r="C8">
        <f>51+59+59+81</f>
        <v>250</v>
      </c>
      <c r="D8">
        <f t="shared" si="0"/>
        <v>1556</v>
      </c>
      <c r="E8">
        <f t="shared" si="1"/>
        <v>83.933161953727506</v>
      </c>
      <c r="F8">
        <f t="shared" si="2"/>
        <v>16.066838046272494</v>
      </c>
      <c r="H8" s="1" t="s">
        <v>9</v>
      </c>
      <c r="I8">
        <f>8+24+26+24</f>
        <v>82</v>
      </c>
      <c r="J8">
        <f>2+1+2+1</f>
        <v>6</v>
      </c>
    </row>
    <row r="9" spans="1:10" x14ac:dyDescent="0.25">
      <c r="A9" s="1" t="s">
        <v>10</v>
      </c>
      <c r="B9">
        <f>223+238+248+240</f>
        <v>949</v>
      </c>
      <c r="C9">
        <f>30+35+42+42</f>
        <v>149</v>
      </c>
      <c r="D9">
        <f t="shared" si="0"/>
        <v>1098</v>
      </c>
      <c r="E9">
        <f t="shared" si="1"/>
        <v>86.429872495446261</v>
      </c>
      <c r="F9">
        <f t="shared" si="2"/>
        <v>13.570127504553733</v>
      </c>
      <c r="H9" s="1" t="s">
        <v>10</v>
      </c>
      <c r="I9">
        <f>20+16+38+20</f>
        <v>94</v>
      </c>
      <c r="J9">
        <f>1+1+1+1</f>
        <v>4</v>
      </c>
    </row>
    <row r="10" spans="1:10" x14ac:dyDescent="0.25">
      <c r="A10" s="1" t="s">
        <v>11</v>
      </c>
      <c r="B10">
        <f>72+116+112+138</f>
        <v>438</v>
      </c>
      <c r="C10">
        <f>20+25+32+29</f>
        <v>106</v>
      </c>
      <c r="D10">
        <f t="shared" si="0"/>
        <v>544</v>
      </c>
      <c r="E10">
        <f t="shared" si="1"/>
        <v>80.514705882352942</v>
      </c>
      <c r="F10">
        <f t="shared" si="2"/>
        <v>19.485294117647058</v>
      </c>
      <c r="H10" s="1" t="s">
        <v>11</v>
      </c>
      <c r="I10">
        <f>9+29+24+27</f>
        <v>89</v>
      </c>
      <c r="J10">
        <f>1+1+2+1</f>
        <v>5</v>
      </c>
    </row>
    <row r="11" spans="1:10" x14ac:dyDescent="0.25">
      <c r="A11" s="1" t="s">
        <v>12</v>
      </c>
      <c r="B11">
        <f>26+21+68+75</f>
        <v>190</v>
      </c>
      <c r="C11">
        <f>14+18+21+29</f>
        <v>82</v>
      </c>
      <c r="D11">
        <f t="shared" si="0"/>
        <v>272</v>
      </c>
      <c r="E11">
        <f t="shared" si="1"/>
        <v>69.852941176470594</v>
      </c>
      <c r="F11">
        <f t="shared" si="2"/>
        <v>30.147058823529413</v>
      </c>
      <c r="H11" s="1" t="s">
        <v>12</v>
      </c>
      <c r="I11">
        <f>10+5+26+59</f>
        <v>100</v>
      </c>
      <c r="J11">
        <f>1+1+3+4</f>
        <v>9</v>
      </c>
    </row>
    <row r="12" spans="1:10" x14ac:dyDescent="0.25">
      <c r="A12" s="1" t="s">
        <v>13</v>
      </c>
      <c r="B12">
        <f>9+62+27+72</f>
        <v>170</v>
      </c>
      <c r="C12">
        <f>13+17+23+23</f>
        <v>76</v>
      </c>
      <c r="D12">
        <f t="shared" si="0"/>
        <v>246</v>
      </c>
      <c r="E12">
        <f t="shared" si="1"/>
        <v>69.105691056910572</v>
      </c>
      <c r="F12">
        <f t="shared" si="2"/>
        <v>30.894308943089431</v>
      </c>
      <c r="H12" s="1" t="s">
        <v>13</v>
      </c>
      <c r="I12">
        <f>9+35+27+45</f>
        <v>116</v>
      </c>
      <c r="J12">
        <f>5+4+4+6</f>
        <v>19</v>
      </c>
    </row>
    <row r="13" spans="1:10" x14ac:dyDescent="0.25">
      <c r="A13" t="s">
        <v>18</v>
      </c>
      <c r="B13">
        <f>SUM(B2:B12)</f>
        <v>11753</v>
      </c>
      <c r="C13">
        <f t="shared" ref="C13:D13" si="3">SUM(C2:C12)</f>
        <v>1583</v>
      </c>
      <c r="D13">
        <f t="shared" si="3"/>
        <v>13336</v>
      </c>
      <c r="E13">
        <f t="shared" ref="E13" si="4">100 *B13/D13</f>
        <v>88.129874025194965</v>
      </c>
      <c r="F13">
        <f t="shared" ref="F13" si="5">100 * C13/D13</f>
        <v>11.870125974805038</v>
      </c>
      <c r="H13" t="s">
        <v>18</v>
      </c>
      <c r="I13">
        <f>SUM(I2:I12)</f>
        <v>652</v>
      </c>
      <c r="J13">
        <f>SUM(J2:J12)</f>
        <v>50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Roskilde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rakrpe</dc:creator>
  <cp:lastModifiedBy>rakrpe</cp:lastModifiedBy>
  <dcterms:created xsi:type="dcterms:W3CDTF">2021-09-14T13:03:18Z</dcterms:created>
  <dcterms:modified xsi:type="dcterms:W3CDTF">2021-09-30T14:11:54Z</dcterms:modified>
</cp:coreProperties>
</file>