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_Analyst\Excel\"/>
    </mc:Choice>
  </mc:AlternateContent>
  <xr:revisionPtr revIDLastSave="0" documentId="13_ncr:1_{2A6FE973-EFA8-44B8-B1A6-7F0F09B44102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_financials" sheetId="7" r:id="rId6"/>
    <sheet name="Mean_Median_Mode" sheetId="8" r:id="rId7"/>
    <sheet name="Variance" sheetId="9" r:id="rId8"/>
    <sheet name="Property_Prices" sheetId="10" r:id="rId9"/>
    <sheet name="Circle_Area" sheetId="11" r:id="rId10"/>
    <sheet name="Health Data" sheetId="12" r:id="rId11"/>
    <sheet name="Employee happiness" sheetId="14" r:id="rId12"/>
    <sheet name="Investment" sheetId="15" r:id="rId13"/>
  </sheets>
  <definedNames>
    <definedName name="juganda_mean">Variance!$B$12</definedName>
    <definedName name="Krance_Mean">Variance!$K$12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4" l="1"/>
  <c r="B10" i="12"/>
  <c r="B7" i="11"/>
  <c r="B3" i="11"/>
  <c r="B4" i="11"/>
  <c r="B5" i="11"/>
  <c r="B2" i="11"/>
  <c r="B9" i="10"/>
  <c r="B7" i="8"/>
  <c r="B6" i="8"/>
  <c r="M16" i="9"/>
  <c r="D17" i="9"/>
  <c r="M4" i="9"/>
  <c r="M7" i="9"/>
  <c r="M8" i="9"/>
  <c r="M3" i="9"/>
  <c r="M14" i="9" s="1"/>
  <c r="L4" i="9"/>
  <c r="L5" i="9"/>
  <c r="M5" i="9" s="1"/>
  <c r="L6" i="9"/>
  <c r="M6" i="9" s="1"/>
  <c r="L7" i="9"/>
  <c r="L8" i="9"/>
  <c r="L9" i="9"/>
  <c r="M9" i="9" s="1"/>
  <c r="L10" i="9"/>
  <c r="M10" i="9" s="1"/>
  <c r="L3" i="9"/>
  <c r="C4" i="9"/>
  <c r="D4" i="9" s="1"/>
  <c r="C5" i="9"/>
  <c r="D5" i="9" s="1"/>
  <c r="C6" i="9"/>
  <c r="D6" i="9" s="1"/>
  <c r="C7" i="9"/>
  <c r="D7" i="9" s="1"/>
  <c r="C8" i="9"/>
  <c r="D8" i="9" s="1"/>
  <c r="C9" i="9"/>
  <c r="D9" i="9" s="1"/>
  <c r="C10" i="9"/>
  <c r="D10" i="9" s="1"/>
  <c r="C3" i="9"/>
  <c r="D3" i="9" s="1"/>
  <c r="K12" i="9"/>
  <c r="B12" i="9"/>
  <c r="B4" i="8"/>
  <c r="B3" i="8"/>
  <c r="B2" i="8"/>
  <c r="M48" i="1"/>
  <c r="D15" i="9" l="1"/>
  <c r="D14" i="9"/>
  <c r="D16" i="9" s="1"/>
  <c r="M13" i="9"/>
  <c r="M15" i="9" s="1"/>
  <c r="C5" i="7"/>
  <c r="E9" i="3"/>
  <c r="M49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K26" i="1" a="1"/>
  <c r="K26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J26" i="1" a="1"/>
  <c r="J26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M5" i="1" l="1"/>
  <c r="O5" i="1" s="1"/>
  <c r="M16" i="1"/>
  <c r="O16" i="1" s="1"/>
  <c r="M19" i="1"/>
  <c r="O19" i="1" s="1"/>
  <c r="M28" i="1"/>
  <c r="O28" i="1" s="1"/>
  <c r="M36" i="1"/>
  <c r="O36" i="1" s="1"/>
  <c r="M13" i="1"/>
  <c r="O13" i="1" s="1"/>
  <c r="M35" i="1"/>
  <c r="O35" i="1" s="1"/>
  <c r="M27" i="1"/>
  <c r="O27" i="1" s="1"/>
  <c r="M12" i="1"/>
  <c r="O12" i="1" s="1"/>
  <c r="M30" i="1"/>
  <c r="O30" i="1" s="1"/>
  <c r="M21" i="1"/>
  <c r="O21" i="1" s="1"/>
  <c r="M9" i="1"/>
  <c r="O9" i="1" s="1"/>
  <c r="M24" i="1"/>
  <c r="O24" i="1" s="1"/>
  <c r="M32" i="1"/>
  <c r="O32" i="1" s="1"/>
  <c r="M38" i="1"/>
  <c r="O38" i="1" s="1"/>
  <c r="M31" i="1"/>
  <c r="O31" i="1" s="1"/>
  <c r="M39" i="1"/>
  <c r="O39" i="1" s="1"/>
  <c r="M14" i="1"/>
  <c r="O14" i="1" s="1"/>
  <c r="M3" i="1"/>
  <c r="O3" i="1" s="1"/>
  <c r="M2" i="1"/>
  <c r="O2" i="1" s="1"/>
  <c r="M25" i="1"/>
  <c r="O25" i="1" s="1"/>
  <c r="M40" i="1"/>
  <c r="O40" i="1" s="1"/>
  <c r="M23" i="1"/>
  <c r="O23" i="1" s="1"/>
  <c r="M22" i="1"/>
  <c r="O22" i="1" s="1"/>
  <c r="M10" i="1"/>
  <c r="O10" i="1" s="1"/>
  <c r="M15" i="1"/>
  <c r="O15" i="1" s="1"/>
  <c r="M7" i="1"/>
  <c r="O7" i="1" s="1"/>
  <c r="M18" i="1"/>
  <c r="O18" i="1" s="1"/>
  <c r="M6" i="1"/>
  <c r="O6" i="1" s="1"/>
  <c r="L11" i="1"/>
  <c r="N11" i="1" s="1"/>
  <c r="L17" i="1"/>
  <c r="N17" i="1" s="1"/>
  <c r="L20" i="1"/>
  <c r="N20" i="1" s="1"/>
  <c r="L29" i="1"/>
  <c r="N29" i="1" s="1"/>
  <c r="L37" i="1"/>
  <c r="N37" i="1" s="1"/>
  <c r="L34" i="1"/>
  <c r="N34" i="1" s="1"/>
  <c r="L33" i="1"/>
  <c r="N33" i="1" s="1"/>
  <c r="L8" i="1"/>
  <c r="N8" i="1" s="1"/>
  <c r="L4" i="1"/>
  <c r="N4" i="1" s="1"/>
  <c r="L26" i="1"/>
  <c r="N26" i="1" s="1"/>
  <c r="L5" i="1"/>
  <c r="N5" i="1" s="1"/>
  <c r="L16" i="1"/>
  <c r="N16" i="1" s="1"/>
  <c r="L19" i="1"/>
  <c r="N19" i="1" s="1"/>
  <c r="L28" i="1"/>
  <c r="N28" i="1" s="1"/>
  <c r="L36" i="1"/>
  <c r="N36" i="1" s="1"/>
  <c r="L13" i="1"/>
  <c r="N13" i="1" s="1"/>
  <c r="L35" i="1"/>
  <c r="N35" i="1" s="1"/>
  <c r="L27" i="1"/>
  <c r="N27" i="1" s="1"/>
  <c r="L12" i="1"/>
  <c r="N12" i="1" s="1"/>
  <c r="L30" i="1"/>
  <c r="N30" i="1" s="1"/>
  <c r="L21" i="1"/>
  <c r="N21" i="1" s="1"/>
  <c r="L9" i="1"/>
  <c r="N9" i="1" s="1"/>
  <c r="L24" i="1"/>
  <c r="N24" i="1" s="1"/>
  <c r="L32" i="1"/>
  <c r="N32" i="1" s="1"/>
  <c r="L38" i="1"/>
  <c r="N38" i="1" s="1"/>
  <c r="L31" i="1"/>
  <c r="N31" i="1" s="1"/>
  <c r="L39" i="1"/>
  <c r="N39" i="1" s="1"/>
  <c r="L14" i="1"/>
  <c r="N14" i="1" s="1"/>
  <c r="L3" i="1"/>
  <c r="N3" i="1" s="1"/>
  <c r="L2" i="1"/>
  <c r="N2" i="1" s="1"/>
  <c r="L25" i="1"/>
  <c r="N25" i="1" s="1"/>
  <c r="L40" i="1"/>
  <c r="N40" i="1" s="1"/>
  <c r="L23" i="1"/>
  <c r="N23" i="1" s="1"/>
  <c r="L22" i="1"/>
  <c r="N22" i="1" s="1"/>
  <c r="L10" i="1"/>
  <c r="N10" i="1" s="1"/>
  <c r="L15" i="1"/>
  <c r="N15" i="1" s="1"/>
  <c r="L7" i="1"/>
  <c r="N7" i="1" s="1"/>
  <c r="L18" i="1"/>
  <c r="N18" i="1" s="1"/>
  <c r="L6" i="1"/>
  <c r="N6" i="1" s="1"/>
  <c r="M11" i="1"/>
  <c r="O11" i="1" s="1"/>
  <c r="M17" i="1"/>
  <c r="O17" i="1" s="1"/>
  <c r="M20" i="1"/>
  <c r="O20" i="1" s="1"/>
  <c r="M29" i="1"/>
  <c r="O29" i="1" s="1"/>
  <c r="M37" i="1"/>
  <c r="O37" i="1" s="1"/>
  <c r="M34" i="1"/>
  <c r="O34" i="1" s="1"/>
  <c r="M33" i="1"/>
  <c r="O33" i="1" s="1"/>
  <c r="M8" i="1"/>
  <c r="O8" i="1" s="1"/>
  <c r="M4" i="1"/>
  <c r="O4" i="1" s="1"/>
  <c r="M26" i="1"/>
  <c r="O26" i="1" s="1"/>
  <c r="E10" i="3" a="1"/>
  <c r="E10" i="3" s="1"/>
  <c r="E7" i="3"/>
  <c r="E5" i="3"/>
  <c r="M50" i="1" l="1"/>
  <c r="Q27" i="1"/>
  <c r="Q28" i="1"/>
  <c r="Q39" i="1"/>
  <c r="Q24" i="1"/>
  <c r="P38" i="1"/>
  <c r="P37" i="1"/>
  <c r="Q15" i="1"/>
  <c r="Q40" i="1"/>
  <c r="Q29" i="1"/>
  <c r="Q8" i="1"/>
  <c r="Q26" i="1"/>
  <c r="P21" i="1"/>
  <c r="Q6" i="1"/>
  <c r="Q10" i="1"/>
  <c r="Q25" i="1"/>
  <c r="Q11" i="1"/>
  <c r="Q31" i="1"/>
  <c r="Q9" i="1"/>
  <c r="Q37" i="1"/>
  <c r="Q35" i="1"/>
  <c r="Q19" i="1"/>
  <c r="Q4" i="1"/>
  <c r="P36" i="1"/>
  <c r="P28" i="1"/>
  <c r="Q18" i="1"/>
  <c r="Q22" i="1"/>
  <c r="Q2" i="1"/>
  <c r="Q3" i="1"/>
  <c r="Q38" i="1"/>
  <c r="Q21" i="1"/>
  <c r="Q17" i="1"/>
  <c r="Q13" i="1"/>
  <c r="Q16" i="1"/>
  <c r="Q34" i="1"/>
  <c r="P3" i="1"/>
  <c r="P34" i="1"/>
  <c r="Q7" i="1"/>
  <c r="Q23" i="1"/>
  <c r="Q33" i="1"/>
  <c r="Q14" i="1"/>
  <c r="Q32" i="1"/>
  <c r="Q30" i="1"/>
  <c r="Q12" i="1"/>
  <c r="Q36" i="1"/>
  <c r="Q5" i="1"/>
  <c r="Q20" i="1"/>
  <c r="P33" i="1"/>
  <c r="P14" i="1"/>
  <c r="P32" i="1"/>
  <c r="P30" i="1"/>
  <c r="P16" i="1"/>
  <c r="P18" i="1"/>
  <c r="P22" i="1"/>
  <c r="P2" i="1"/>
  <c r="P19" i="1"/>
  <c r="P29" i="1"/>
  <c r="P39" i="1"/>
  <c r="P24" i="1"/>
  <c r="P12" i="1"/>
  <c r="P26" i="1"/>
  <c r="P20" i="1"/>
  <c r="P15" i="1"/>
  <c r="P40" i="1"/>
  <c r="P13" i="1"/>
  <c r="P8" i="1"/>
  <c r="P6" i="1"/>
  <c r="P10" i="1"/>
  <c r="P25" i="1"/>
  <c r="P7" i="1"/>
  <c r="P23" i="1"/>
  <c r="P27" i="1"/>
  <c r="P5" i="1"/>
  <c r="P17" i="1"/>
  <c r="P31" i="1"/>
  <c r="P9" i="1"/>
  <c r="P35" i="1"/>
  <c r="P4" i="1"/>
  <c r="P11" i="1"/>
  <c r="O44" i="1"/>
  <c r="N44" i="1"/>
  <c r="B3" i="7" l="1"/>
  <c r="D3" i="7" s="1"/>
  <c r="E3" i="7" s="1"/>
  <c r="B2" i="7"/>
  <c r="M52" i="1"/>
  <c r="M51" i="1"/>
  <c r="P44" i="1"/>
  <c r="Q44" i="1"/>
  <c r="B6" i="7" l="1"/>
  <c r="D6" i="7" s="1"/>
  <c r="E6" i="7" s="1"/>
  <c r="B4" i="7"/>
  <c r="D2" i="7"/>
  <c r="E2" i="7" s="1"/>
  <c r="D4" i="7" l="1"/>
  <c r="E4" i="7" s="1"/>
  <c r="B5" i="7"/>
  <c r="D5" i="7" s="1"/>
  <c r="E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<sst xmlns="http://schemas.openxmlformats.org/spreadsheetml/2006/main" count="376" uniqueCount="226">
  <si>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</si>
  <si>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</si>
  <si>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</si>
  <si>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</si>
  <si>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</si>
  <si>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</si>
  <si>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</si>
  <si>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</si>
  <si>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</si>
  <si>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</si>
  <si>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</si>
  <si>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</si>
  <si>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</si>
  <si>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</si>
  <si>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</si>
  <si>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</si>
  <si>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</si>
  <si>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</si>
  <si>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</si>
  <si>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</si>
  <si>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</si>
  <si>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</si>
  <si>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</si>
  <si>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</si>
  <si>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</si>
  <si>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</si>
  <si>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</si>
  <si>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</si>
  <si>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</si>
  <si>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</si>
  <si>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</si>
  <si>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</si>
  <si>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</si>
  <si>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</si>
  <si>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</si>
  <si>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</si>
  <si>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</si>
  <si>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</si>
  <si>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</si>
  <si>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</si>
  <si>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</si>
  <si>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</si>
  <si>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</si>
  <si>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</si>
  <si>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</si>
  <si>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</si>
  <si>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</si>
  <si>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</si>
  <si>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</si>
  <si>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</si>
  <si>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</si>
  <si>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</si>
  <si>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</si>
  <si>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</si>
  <si>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</si>
  <si>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</si>
  <si>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</si>
  <si>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</si>
  <si>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</si>
  <si>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</si>
  <si>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</si>
  <si>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</si>
  <si>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</si>
  <si>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</si>
  <si>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</si>
  <si>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</si>
  <si>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</si>
  <si>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</si>
  <si>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</si>
  <si>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</si>
  <si>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</si>
  <si>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</si>
  <si>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</si>
  <si>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</si>
  <si>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</si>
  <si>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</si>
  <si>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</si>
  <si>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</si>
  <si>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</si>
  <si>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</si>
  <si>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</si>
  <si>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</si>
  <si>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</si>
  <si>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</si>
  <si>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</si>
  <si>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</si>
  <si>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</si>
  <si>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</si>
  <si>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</si>
  <si>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</si>
  <si>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</si>
  <si>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</si>
  <si>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</si>
  <si>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</si>
  <si>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</si>
  <si>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</si>
  <si>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</si>
  <si>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</si>
  <si>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</si>
  <si>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</si>
  <si>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</si>
  <si>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</si>
  <si>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</si>
  <si>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</si>
  <si>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</si>
  <si>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</si>
  <si>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</si>
  <si>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</si>
  <si>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</si>
  <si>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</si>
  <si>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</si>
  <si>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</si>
  <si>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</si>
  <si>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</si>
  <si>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</si>
  <si>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</si>
  <si>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</si>
  <si>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</si>
  <si>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</si>
  <si>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</si>
  <si>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</si>
  <si>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</si>
  <si>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</si>
  <si>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</si>
  <si>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</si>
  <si>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</si>
  <si>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</si>
  <si>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</si>
  <si>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</si>
  <si>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</si>
  <si>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</si>
  <si>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</si>
  <si>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</si>
  <si>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</si>
  <si>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</si>
  <si>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</si>
  <si>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</si>
  <si>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</si>
  <si>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</si>
  <si>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</si>
  <si>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</si>
  <si>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</si>
  <si>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</si>
  <si>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</si>
  <si>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</si>
  <si>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</si>
  <si>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</si>
  <si>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</si>
  <si>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</si>
  <si>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</si>
  <si>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</si>
  <si>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</si>
  <si>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</si>
  <si>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</si>
  <si>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</si>
  <si>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</si>
  <si>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</si>
  <si>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Total Movies</t>
  </si>
  <si>
    <t>Total Bollywood Movies</t>
  </si>
  <si>
    <t>revenue(mil)</t>
  </si>
  <si>
    <t>budget(mil)</t>
  </si>
  <si>
    <t>budget(INR)</t>
  </si>
  <si>
    <t>revenue(INR)</t>
  </si>
  <si>
    <t>Total Budget(INR)</t>
  </si>
  <si>
    <t>Total Revenue (INR)</t>
  </si>
  <si>
    <t>budget (USD)</t>
  </si>
  <si>
    <t>revenue (USD)</t>
  </si>
  <si>
    <t>Total Budget(USD)</t>
  </si>
  <si>
    <t>Total Revenue(USD)</t>
  </si>
  <si>
    <t>Total Bollywood Movies revenue INR</t>
  </si>
  <si>
    <t>Avg BollyWood Movies INR</t>
  </si>
  <si>
    <t>% Revenue from bollywood</t>
  </si>
  <si>
    <t>Key Metrics</t>
  </si>
  <si>
    <t>Marvel Consolidated P&amp;L</t>
  </si>
  <si>
    <t>Revenue</t>
  </si>
  <si>
    <t>Budget</t>
  </si>
  <si>
    <t>Profit/Loss</t>
  </si>
  <si>
    <t>Profit/Loss %</t>
  </si>
  <si>
    <t>Market Share%</t>
  </si>
  <si>
    <t>Target</t>
  </si>
  <si>
    <t>Target - Actuals</t>
  </si>
  <si>
    <t>Target - Actuals %</t>
  </si>
  <si>
    <t>Mean</t>
  </si>
  <si>
    <t>Median</t>
  </si>
  <si>
    <t>Mode</t>
  </si>
  <si>
    <t>Yearly income</t>
  </si>
  <si>
    <t>nishitha</t>
  </si>
  <si>
    <t>veeral</t>
  </si>
  <si>
    <t>angelina</t>
  </si>
  <si>
    <t>salma</t>
  </si>
  <si>
    <t>nitin</t>
  </si>
  <si>
    <t>dhaval</t>
  </si>
  <si>
    <t>venkat</t>
  </si>
  <si>
    <t>priya</t>
  </si>
  <si>
    <t>Krance Income Levels (In thousands $)</t>
  </si>
  <si>
    <t>Juganda Income Levels (In thousands $)</t>
  </si>
  <si>
    <t>Yearly Income</t>
  </si>
  <si>
    <t>Income-mean</t>
  </si>
  <si>
    <t>Income - mean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</si>
  <si>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</si>
  <si>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</si>
  <si>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</si>
  <si>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</si>
  <si>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</si>
  <si>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</si>
  <si>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</si>
  <si>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</si>
  <si>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Total</t>
  </si>
  <si>
    <t>Count</t>
  </si>
  <si>
    <t>Variance</t>
  </si>
  <si>
    <t>Standard Deviation</t>
  </si>
  <si>
    <t>Std  Dev</t>
  </si>
  <si>
    <t>Std Dev</t>
  </si>
  <si>
    <t>Property Prices in Rajajinagar, Banglore</t>
  </si>
  <si>
    <t>Square Ft</t>
  </si>
  <si>
    <t>Price(INR Cr)</t>
  </si>
  <si>
    <t>Correlation</t>
  </si>
  <si>
    <t>Radious (ft)</t>
  </si>
  <si>
    <t>Area (Square Ft)</t>
  </si>
  <si>
    <t>Height  (cm)</t>
  </si>
  <si>
    <t>Blood sugar (mg/dL)</t>
  </si>
  <si>
    <t>Communicat Time(minutes</t>
  </si>
  <si>
    <t>Employee happiness index (1 to 10)</t>
  </si>
  <si>
    <t>Investment(100 INR)</t>
  </si>
  <si>
    <t>Stocks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</si>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</sst>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0.0"/>
    <numFmt numFmtId="165" formatCode="_ [$₹-449]\ * #,##0.00_ ;_ [$₹-449]\ * \-#,##0.00_ ;_ [$₹-449]\ * &quot;-&quot;??_ ;_ @_ "/>
    <numFmt numFmtId="166" formatCode="[$₹-449]\ #,##0.00;[Red][$₹-449]\ #,##0.00"/>
    <numFmt numFmtId="167" formatCode="0.0;[Red]0.0"/>
    <numFmt numFmtId="168" formatCode="[$$-409]#,##0.00;[Red][$$-409]#,##0.00"/>
    <numFmt numFmtId="169" formatCode="[$₹-449]\ #,##0.0"/>
    <numFmt numFmtId="170" formatCode="[$₹-449]\ #,##0.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0" borderId="0" xfId="0" applyNumberFormat="1"/>
    <xf numFmtId="9" fontId="0" fillId="0" borderId="0" xfId="1" applyFont="1"/>
    <xf numFmtId="165" fontId="0" fillId="0" borderId="0" xfId="0" applyNumberFormat="1"/>
    <xf numFmtId="166" fontId="0" fillId="0" borderId="0" xfId="0" applyNumberFormat="1"/>
    <xf numFmtId="0" fontId="3" fillId="3" borderId="0" xfId="0" applyFont="1" applyFill="1"/>
    <xf numFmtId="164" fontId="1" fillId="2" borderId="0" xfId="0" applyNumberFormat="1" applyFont="1" applyFill="1"/>
    <xf numFmtId="167" fontId="1" fillId="2" borderId="0" xfId="0" applyNumberFormat="1" applyFont="1" applyFill="1"/>
    <xf numFmtId="167" fontId="0" fillId="0" borderId="0" xfId="0" applyNumberFormat="1"/>
    <xf numFmtId="168" fontId="0" fillId="0" borderId="0" xfId="0" applyNumberFormat="1"/>
    <xf numFmtId="164" fontId="3" fillId="3" borderId="0" xfId="0" applyNumberFormat="1" applyFont="1" applyFill="1"/>
    <xf numFmtId="167" fontId="3" fillId="3" borderId="0" xfId="0" applyNumberFormat="1" applyFont="1" applyFill="1"/>
    <xf numFmtId="169" fontId="0" fillId="0" borderId="0" xfId="0" applyNumberFormat="1"/>
    <xf numFmtId="170" fontId="0" fillId="0" borderId="0" xfId="0" applyNumberFormat="1"/>
    <xf numFmtId="0" fontId="4" fillId="4" borderId="0" xfId="0" applyFont="1" applyFill="1"/>
    <xf numFmtId="44" fontId="0" fillId="0" borderId="0" xfId="2" applyFont="1"/>
    <xf numFmtId="44" fontId="0" fillId="0" borderId="0" xfId="0" applyNumberFormat="1"/>
    <xf numFmtId="9" fontId="0" fillId="0" borderId="0" xfId="0" applyNumberFormat="1"/>
    <xf numFmtId="0" fontId="3" fillId="3" borderId="0" xfId="0" applyFont="1" applyFill="1" applyAlignment="1">
      <alignment horizontal="left"/>
    </xf>
    <xf numFmtId="2" fontId="0" fillId="0" borderId="0" xfId="0" applyNumberFormat="1"/>
    <xf numFmtId="0" fontId="6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6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3" fillId="8" borderId="0" xfId="0" applyFont="1" applyFill="1"/>
    <xf numFmtId="0" fontId="0" fillId="3" borderId="0" xfId="0" applyFill="1"/>
    <xf numFmtId="164" fontId="0" fillId="3" borderId="0" xfId="0" applyNumberFormat="1" applyFill="1"/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167" formatCode="0.0;[Red]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7BD41BC5-6D88-4AE2-A2AA-2DE24EB4B296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9" xr3:uid="{1C02FD15-E1B5-4550-AD79-B32734AAA9F2}" name="revenue">
      <calculatedColumnFormula array="1">_xlfn.XLOOKUP(Movies[[#This Row],[movie_id]:[movie_id]],Financials[[#All],[movie_id]:[movie_id]],Financials[[#All],[revenue]],"Not Available",0)</calculatedColumnFormula>
    </tableColumn>
    <tableColumn id="10" xr3:uid="{90EFC116-AE3C-4068-BBAE-D8883F1CC429}" name="unit">
      <calculatedColumnFormula array="1">_xlfn.XLOOKUP(Movies[[#This Row],[movie_id]:[movie_id]],Financials[[#All],[movie_id]:[movie_id]],Financials[[#All],[unit]],"Not Available",0)</calculatedColumnFormula>
    </tableColumn>
    <tableColumn id="11" xr3:uid="{224DC903-CC31-4A8D-B9CD-E70715E78368}" name="currency">
      <calculatedColumnFormula array="1">_xlfn.XLOOKUP(Movies[[#This Row],[movie_id]:[movie_id]],Financials[[#All],[movie_id]:[movie_id]],Financials[[#All],[currency]],"Not Available",0)</calculatedColumnFormula>
    </tableColumn>
    <tableColumn id="12" xr3:uid="{A1FC196E-330A-47B6-B926-3F6F4DABC618}" name="budget(mil)" dataDxfId="15">
      <calculatedColumnFormula>IF(Movies[[#This Row],[unit]]="Billions",Movies[[#This Row],[budget]]*1000,Movies[[#This Row],[budget]])</calculatedColumnFormula>
    </tableColumn>
    <tableColumn id="13" xr3:uid="{4BDADB10-F3D5-465B-A72C-C46FA28612AF}" name="revenue(mil)" dataDxfId="14">
      <calculatedColumnFormula>IF(Movies[[#This Row],[unit]]="Billions",Movies[[#This Row],[revenue]]*1000,Movies[[#This Row],[revenue]])</calculatedColumnFormula>
    </tableColumn>
    <tableColumn id="14" xr3:uid="{20D7BD84-609D-42DE-8B60-6CE7F5DB0105}" name="budget(INR)" dataDxfId="13">
      <calculatedColumnFormula>IF(Movies[[#This Row],[currency]]="USD",Movies[[#This Row],[budget(mil)]]*83.28,Movies[[#This Row],[budget(mil)]])</calculatedColumnFormula>
    </tableColumn>
    <tableColumn id="15" xr3:uid="{EC9900FB-FB7B-4EDA-B727-A7EB561CC8DF}" name="revenue(INR)" dataDxfId="12">
      <calculatedColumnFormula>IF(Movies[[#This Row],[currency]]="USD",Movies[[#This Row],[revenue(mil)]]*83.28,Movies[[#This Row],[revenue(mil)]])</calculatedColumnFormula>
    </tableColumn>
    <tableColumn id="16" xr3:uid="{4BB7AA78-E93F-412A-9ADA-AB223F99F281}" name="budget (USD)" dataDxfId="11">
      <calculatedColumnFormula>IF(Movies[[#This Row],[currency]]="INR",Movies[[#This Row],[budget(mil)]]/83.28,Movies[[#This Row],[budget(mil)]])</calculatedColumnFormula>
    </tableColumn>
    <tableColumn id="17" xr3:uid="{A9F8326B-F79B-4F62-B36C-CF26A2072BBF}" name="revenue (USD)" dataDxfId="10">
      <calculatedColumnFormula>IF(Movies[[#This Row],[currency]]="INR",Movies[[#This Row],[revenue(mil)]]/83.28,Movies[[#This Row],[revenue(mil)]])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21" zoomScale="70" zoomScaleNormal="70" workbookViewId="0">
      <selection activeCell="E5" sqref="E5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13.21875" customWidth="1"/>
    <col min="5" max="5" width="22.21875" customWidth="1"/>
    <col min="6" max="6" width="22" customWidth="1"/>
    <col min="7" max="7" width="12.109375" customWidth="1"/>
    <col min="8" max="8" width="14.44140625" customWidth="1"/>
    <col min="9" max="9" width="14.5546875" customWidth="1"/>
    <col min="10" max="10" width="16.77734375" customWidth="1"/>
    <col min="11" max="11" width="12.21875" customWidth="1"/>
    <col min="12" max="12" width="17.33203125" customWidth="1"/>
    <col min="13" max="13" width="13.77734375" customWidth="1"/>
    <col min="14" max="14" width="18.44140625" customWidth="1"/>
    <col min="15" max="15" width="21.33203125" customWidth="1"/>
    <col min="16" max="16" width="18.21875" style="3" customWidth="1"/>
    <col min="17" max="17" width="23.77734375" style="10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160</v>
      </c>
      <c r="M1" s="1" t="s">
        <v>159</v>
      </c>
      <c r="N1" s="1" t="s">
        <v>161</v>
      </c>
      <c r="O1" s="1" t="s">
        <v>162</v>
      </c>
      <c r="P1" s="8" t="s">
        <v>165</v>
      </c>
      <c r="Q1" s="9" t="s">
        <v>166</v>
      </c>
    </row>
    <row r="2" spans="1:17" x14ac:dyDescent="0.3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1800</v>
      </c>
      <c r="M2">
        <f>IF(Movies[[#This Row],[unit]]="Billions",Movies[[#This Row],[revenue]]*1000,Movies[[#This Row],[revenue]])</f>
        <v>3100</v>
      </c>
      <c r="N2">
        <f>IF(Movies[[#This Row],[currency]]="USD",Movies[[#This Row],[budget(mil)]]*83.28,Movies[[#This Row],[budget(mil)]])</f>
        <v>1800</v>
      </c>
      <c r="O2">
        <f>IF(Movies[[#This Row],[currency]]="USD",Movies[[#This Row],[revenue(mil)]]*83.28,Movies[[#This Row],[revenue(mil)]])</f>
        <v>3100</v>
      </c>
      <c r="P2" s="3">
        <f>IF(Movies[[#This Row],[currency]]="INR",Movies[[#This Row],[budget(mil)]]/83.28,Movies[[#This Row],[budget(mil)]])</f>
        <v>21.613832853025936</v>
      </c>
      <c r="Q2" s="10">
        <f>IF(Movies[[#This Row],[currency]]="INR",Movies[[#This Row],[revenue(mil)]]/83.28,Movies[[#This Row],[revenue(mil)]])</f>
        <v>37.223823246877998</v>
      </c>
    </row>
    <row r="3" spans="1:17" x14ac:dyDescent="0.3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165</v>
      </c>
      <c r="M3">
        <f>IF(Movies[[#This Row],[unit]]="Billions",Movies[[#This Row],[revenue]]*1000,Movies[[#This Row],[revenue]])</f>
        <v>644.79999999999995</v>
      </c>
      <c r="N3">
        <f>IF(Movies[[#This Row],[currency]]="USD",Movies[[#This Row],[budget(mil)]]*83.28,Movies[[#This Row],[budget(mil)]])</f>
        <v>13741.2</v>
      </c>
      <c r="O3">
        <f>IF(Movies[[#This Row],[currency]]="USD",Movies[[#This Row],[revenue(mil)]]*83.28,Movies[[#This Row],[revenue(mil)]])</f>
        <v>53698.943999999996</v>
      </c>
      <c r="P3" s="3">
        <f>IF(Movies[[#This Row],[currency]]="INR",Movies[[#This Row],[budget(mil)]]/83.28,Movies[[#This Row],[budget(mil)]])</f>
        <v>165</v>
      </c>
      <c r="Q3" s="10">
        <f>IF(Movies[[#This Row],[currency]]="INR",Movies[[#This Row],[revenue(mil)]]/83.28,Movies[[#This Row],[revenue(mil)]])</f>
        <v>644.79999999999995</v>
      </c>
    </row>
    <row r="4" spans="1:17" x14ac:dyDescent="0.3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250</v>
      </c>
      <c r="M4">
        <f>IF(Movies[[#This Row],[unit]]="Billions",Movies[[#This Row],[revenue]]*1000,Movies[[#This Row],[revenue]])</f>
        <v>670</v>
      </c>
      <c r="N4">
        <f>IF(Movies[[#This Row],[currency]]="USD",Movies[[#This Row],[budget(mil)]]*83.28,Movies[[#This Row],[budget(mil)]])</f>
        <v>20820</v>
      </c>
      <c r="O4">
        <f>IF(Movies[[#This Row],[currency]]="USD",Movies[[#This Row],[revenue(mil)]]*83.28,Movies[[#This Row],[revenue(mil)]])</f>
        <v>55797.599999999999</v>
      </c>
      <c r="P4" s="3">
        <f>IF(Movies[[#This Row],[currency]]="INR",Movies[[#This Row],[budget(mil)]]/83.28,Movies[[#This Row],[budget(mil)]])</f>
        <v>250</v>
      </c>
      <c r="Q4" s="10">
        <f>IF(Movies[[#This Row],[currency]]="INR",Movies[[#This Row],[revenue(mil)]]/83.28,Movies[[#This Row],[revenue(mil)]])</f>
        <v>670</v>
      </c>
    </row>
    <row r="5" spans="1:17" x14ac:dyDescent="0.3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216.7</v>
      </c>
      <c r="M5">
        <f>IF(Movies[[#This Row],[unit]]="Billions",Movies[[#This Row],[revenue]]*1000,Movies[[#This Row],[revenue]])</f>
        <v>370.6</v>
      </c>
      <c r="N5">
        <f>IF(Movies[[#This Row],[currency]]="USD",Movies[[#This Row],[budget(mil)]]*83.28,Movies[[#This Row],[budget(mil)]])</f>
        <v>18046.775999999998</v>
      </c>
      <c r="O5">
        <f>IF(Movies[[#This Row],[currency]]="USD",Movies[[#This Row],[revenue(mil)]]*83.28,Movies[[#This Row],[revenue(mil)]])</f>
        <v>30863.568000000003</v>
      </c>
      <c r="P5" s="3">
        <f>IF(Movies[[#This Row],[currency]]="INR",Movies[[#This Row],[budget(mil)]]/83.28,Movies[[#This Row],[budget(mil)]])</f>
        <v>216.7</v>
      </c>
      <c r="Q5" s="10">
        <f>IF(Movies[[#This Row],[currency]]="INR",Movies[[#This Row],[revenue(mil)]]/83.28,Movies[[#This Row],[revenue(mil)]])</f>
        <v>370.6</v>
      </c>
    </row>
    <row r="6" spans="1:17" x14ac:dyDescent="0.3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200</v>
      </c>
      <c r="M6">
        <f>IF(Movies[[#This Row],[unit]]="Billions",Movies[[#This Row],[revenue]]*1000,Movies[[#This Row],[revenue]])</f>
        <v>954.8</v>
      </c>
      <c r="N6">
        <f>IF(Movies[[#This Row],[currency]]="USD",Movies[[#This Row],[budget(mil)]]*83.28,Movies[[#This Row],[budget(mil)]])</f>
        <v>16656</v>
      </c>
      <c r="O6">
        <f>IF(Movies[[#This Row],[currency]]="USD",Movies[[#This Row],[revenue(mil)]]*83.28,Movies[[#This Row],[revenue(mil)]])</f>
        <v>79515.743999999992</v>
      </c>
      <c r="P6" s="3">
        <f>IF(Movies[[#This Row],[currency]]="INR",Movies[[#This Row],[budget(mil)]]/83.28,Movies[[#This Row],[budget(mil)]])</f>
        <v>200</v>
      </c>
      <c r="Q6" s="10">
        <f>IF(Movies[[#This Row],[currency]]="INR",Movies[[#This Row],[revenue(mil)]]/83.28,Movies[[#This Row],[revenue(mil)]])</f>
        <v>954.8</v>
      </c>
    </row>
    <row r="7" spans="1:17" x14ac:dyDescent="0.3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>
        <f>IF(Movies[[#This Row],[unit]]="Billions",Movies[[#This Row],[budget]]*1000,Movies[[#This Row],[budget]])</f>
        <v>1400</v>
      </c>
      <c r="M7">
        <f>IF(Movies[[#This Row],[unit]]="Billions",Movies[[#This Row],[revenue]]*1000,Movies[[#This Row],[revenue]])</f>
        <v>3500</v>
      </c>
      <c r="N7">
        <f>IF(Movies[[#This Row],[currency]]="USD",Movies[[#This Row],[budget(mil)]]*83.28,Movies[[#This Row],[budget(mil)]])</f>
        <v>1400</v>
      </c>
      <c r="O7">
        <f>IF(Movies[[#This Row],[currency]]="USD",Movies[[#This Row],[revenue(mil)]]*83.28,Movies[[#This Row],[revenue(mil)]])</f>
        <v>3500</v>
      </c>
      <c r="P7" s="3">
        <f>IF(Movies[[#This Row],[currency]]="INR",Movies[[#This Row],[budget(mil)]]/83.28,Movies[[#This Row],[budget(mil)]])</f>
        <v>16.810758885686841</v>
      </c>
      <c r="Q7" s="10">
        <f>IF(Movies[[#This Row],[currency]]="INR",Movies[[#This Row],[revenue(mil)]]/83.28,Movies[[#This Row],[revenue(mil)]])</f>
        <v>42.026897214217101</v>
      </c>
    </row>
    <row r="8" spans="1:17" x14ac:dyDescent="0.3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390</v>
      </c>
      <c r="M8">
        <f>IF(Movies[[#This Row],[unit]]="Billions",Movies[[#This Row],[revenue]]*1000,Movies[[#This Row],[revenue]])</f>
        <v>1360</v>
      </c>
      <c r="N8">
        <f>IF(Movies[[#This Row],[currency]]="USD",Movies[[#This Row],[budget(mil)]]*83.28,Movies[[#This Row],[budget(mil)]])</f>
        <v>390</v>
      </c>
      <c r="O8">
        <f>IF(Movies[[#This Row],[currency]]="USD",Movies[[#This Row],[revenue(mil)]]*83.28,Movies[[#This Row],[revenue(mil)]])</f>
        <v>1360</v>
      </c>
      <c r="P8" s="3">
        <f>IF(Movies[[#This Row],[currency]]="INR",Movies[[#This Row],[budget(mil)]]/83.28,Movies[[#This Row],[budget(mil)]])</f>
        <v>4.6829971181556198</v>
      </c>
      <c r="Q8" s="10">
        <f>IF(Movies[[#This Row],[currency]]="INR",Movies[[#This Row],[revenue(mil)]]/83.28,Movies[[#This Row],[revenue(mil)]])</f>
        <v>16.330451488952928</v>
      </c>
    </row>
    <row r="9" spans="1:17" x14ac:dyDescent="0.3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2000</v>
      </c>
      <c r="M9">
        <f>IF(Movies[[#This Row],[unit]]="Billions",Movies[[#This Row],[revenue]]*1000,Movies[[#This Row],[revenue]])</f>
        <v>3600</v>
      </c>
      <c r="N9">
        <f>IF(Movies[[#This Row],[currency]]="USD",Movies[[#This Row],[budget(mil)]]*83.28,Movies[[#This Row],[budget(mil)]])</f>
        <v>2000</v>
      </c>
      <c r="O9">
        <f>IF(Movies[[#This Row],[currency]]="USD",Movies[[#This Row],[revenue(mil)]]*83.28,Movies[[#This Row],[revenue(mil)]])</f>
        <v>3600</v>
      </c>
      <c r="P9" s="3">
        <f>IF(Movies[[#This Row],[currency]]="INR",Movies[[#This Row],[budget(mil)]]/83.28,Movies[[#This Row],[budget(mil)]])</f>
        <v>24.015369836695484</v>
      </c>
      <c r="Q9" s="10">
        <f>IF(Movies[[#This Row],[currency]]="INR",Movies[[#This Row],[revenue(mil)]]/83.28,Movies[[#This Row],[revenue(mil)]])</f>
        <v>43.227665706051873</v>
      </c>
    </row>
    <row r="10" spans="1:17" x14ac:dyDescent="0.3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>
        <f>IF(Movies[[#This Row],[unit]]="Billions",Movies[[#This Row],[budget]]*1000,Movies[[#This Row],[budget]])</f>
        <v>237</v>
      </c>
      <c r="M10">
        <f>IF(Movies[[#This Row],[unit]]="Billions",Movies[[#This Row],[revenue]]*1000,Movies[[#This Row],[revenue]])</f>
        <v>2847</v>
      </c>
      <c r="N10">
        <f>IF(Movies[[#This Row],[currency]]="USD",Movies[[#This Row],[budget(mil)]]*83.28,Movies[[#This Row],[budget(mil)]])</f>
        <v>19737.36</v>
      </c>
      <c r="O10">
        <f>IF(Movies[[#This Row],[currency]]="USD",Movies[[#This Row],[revenue(mil)]]*83.28,Movies[[#This Row],[revenue(mil)]])</f>
        <v>237098.16</v>
      </c>
      <c r="P10" s="3">
        <f>IF(Movies[[#This Row],[currency]]="INR",Movies[[#This Row],[budget(mil)]]/83.28,Movies[[#This Row],[budget(mil)]])</f>
        <v>237</v>
      </c>
      <c r="Q10" s="10">
        <f>IF(Movies[[#This Row],[currency]]="INR",Movies[[#This Row],[revenue(mil)]]/83.28,Movies[[#This Row],[revenue(mil)]])</f>
        <v>2847</v>
      </c>
    </row>
    <row r="11" spans="1:17" x14ac:dyDescent="0.3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>
        <f>IF(Movies[[#This Row],[unit]]="Billions",Movies[[#This Row],[budget]]*1000,Movies[[#This Row],[budget]])</f>
        <v>177</v>
      </c>
      <c r="M11">
        <f>IF(Movies[[#This Row],[unit]]="Billions",Movies[[#This Row],[revenue]]*1000,Movies[[#This Row],[revenue]])</f>
        <v>714.4</v>
      </c>
      <c r="N11">
        <f>IF(Movies[[#This Row],[currency]]="USD",Movies[[#This Row],[budget(mil)]]*83.28,Movies[[#This Row],[budget(mil)]])</f>
        <v>14740.56</v>
      </c>
      <c r="O11">
        <f>IF(Movies[[#This Row],[currency]]="USD",Movies[[#This Row],[revenue(mil)]]*83.28,Movies[[#This Row],[revenue(mil)]])</f>
        <v>59495.231999999996</v>
      </c>
      <c r="P11" s="3">
        <f>IF(Movies[[#This Row],[currency]]="INR",Movies[[#This Row],[budget(mil)]]/83.28,Movies[[#This Row],[budget(mil)]])</f>
        <v>177</v>
      </c>
      <c r="Q11" s="10">
        <f>IF(Movies[[#This Row],[currency]]="INR",Movies[[#This Row],[revenue(mil)]]/83.28,Movies[[#This Row],[revenue(mil)]])</f>
        <v>714.4</v>
      </c>
    </row>
    <row r="12" spans="1:17" x14ac:dyDescent="0.3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180</v>
      </c>
      <c r="M12">
        <f>IF(Movies[[#This Row],[unit]]="Billions",Movies[[#This Row],[revenue]]*1000,Movies[[#This Row],[revenue]])</f>
        <v>854</v>
      </c>
      <c r="N12">
        <f>IF(Movies[[#This Row],[currency]]="USD",Movies[[#This Row],[budget(mil)]]*83.28,Movies[[#This Row],[budget(mil)]])</f>
        <v>14990.4</v>
      </c>
      <c r="O12">
        <f>IF(Movies[[#This Row],[currency]]="USD",Movies[[#This Row],[revenue(mil)]]*83.28,Movies[[#This Row],[revenue(mil)]])</f>
        <v>71121.119999999995</v>
      </c>
      <c r="P12" s="3">
        <f>IF(Movies[[#This Row],[currency]]="INR",Movies[[#This Row],[budget(mil)]]/83.28,Movies[[#This Row],[budget(mil)]])</f>
        <v>180</v>
      </c>
      <c r="Q12" s="10">
        <f>IF(Movies[[#This Row],[currency]]="INR",Movies[[#This Row],[revenue(mil)]]/83.28,Movies[[#This Row],[revenue(mil)]])</f>
        <v>854</v>
      </c>
    </row>
    <row r="13" spans="1:17" x14ac:dyDescent="0.3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>
        <f>IF(Movies[[#This Row],[unit]]="Billions",Movies[[#This Row],[budget]]*1000,Movies[[#This Row],[budget]])</f>
        <v>200</v>
      </c>
      <c r="M13">
        <f>IF(Movies[[#This Row],[unit]]="Billions",Movies[[#This Row],[revenue]]*1000,Movies[[#This Row],[revenue]])</f>
        <v>2202</v>
      </c>
      <c r="N13">
        <f>IF(Movies[[#This Row],[currency]]="USD",Movies[[#This Row],[budget(mil)]]*83.28,Movies[[#This Row],[budget(mil)]])</f>
        <v>16656</v>
      </c>
      <c r="O13">
        <f>IF(Movies[[#This Row],[currency]]="USD",Movies[[#This Row],[revenue(mil)]]*83.28,Movies[[#This Row],[revenue(mil)]])</f>
        <v>183382.56</v>
      </c>
      <c r="P13" s="3">
        <f>IF(Movies[[#This Row],[currency]]="INR",Movies[[#This Row],[budget(mil)]]/83.28,Movies[[#This Row],[budget(mil)]])</f>
        <v>200</v>
      </c>
      <c r="Q13" s="10">
        <f>IF(Movies[[#This Row],[currency]]="INR",Movies[[#This Row],[revenue(mil)]]/83.28,Movies[[#This Row],[revenue(mil)]])</f>
        <v>2202</v>
      </c>
    </row>
    <row r="14" spans="1:17" x14ac:dyDescent="0.3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>
        <f>IF(Movies[[#This Row],[unit]]="Billions",Movies[[#This Row],[budget]]*1000,Movies[[#This Row],[budget]])</f>
        <v>400</v>
      </c>
      <c r="M14">
        <f>IF(Movies[[#This Row],[unit]]="Billions",Movies[[#This Row],[revenue]]*1000,Movies[[#This Row],[revenue]])</f>
        <v>2000</v>
      </c>
      <c r="N14">
        <f>IF(Movies[[#This Row],[currency]]="USD",Movies[[#This Row],[budget(mil)]]*83.28,Movies[[#This Row],[budget(mil)]])</f>
        <v>400</v>
      </c>
      <c r="O14">
        <f>IF(Movies[[#This Row],[currency]]="USD",Movies[[#This Row],[revenue(mil)]]*83.28,Movies[[#This Row],[revenue(mil)]])</f>
        <v>2000</v>
      </c>
      <c r="P14" s="3">
        <f>IF(Movies[[#This Row],[currency]]="INR",Movies[[#This Row],[budget(mil)]]/83.28,Movies[[#This Row],[budget(mil)]])</f>
        <v>4.8030739673390972</v>
      </c>
      <c r="Q14" s="10">
        <f>IF(Movies[[#This Row],[currency]]="INR",Movies[[#This Row],[revenue(mil)]]/83.28,Movies[[#This Row],[revenue(mil)]])</f>
        <v>24.015369836695484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Row],[budget(mil)]]*83.28,Movies[[#This Row],[budget(mil)]])</f>
        <v>4580.3999999999996</v>
      </c>
      <c r="O15">
        <f>IF(Movies[[#This Row],[currency]]="USD",Movies[[#This Row],[revenue(mil)]]*83.28,Movies[[#This Row],[revenue(mil)]])</f>
        <v>25575.288</v>
      </c>
      <c r="P15" s="3">
        <f>IF(Movies[[#This Row],[currency]]="INR",Movies[[#This Row],[budget(mil)]]/83.28,Movies[[#This Row],[budget(mil)]])</f>
        <v>55</v>
      </c>
      <c r="Q15" s="10">
        <f>IF(Movies[[#This Row],[currency]]="INR",Movies[[#This Row],[revenue(mil)]]/83.28,Movies[[#This Row],[revenue(mil)]])</f>
        <v>307.10000000000002</v>
      </c>
    </row>
    <row r="16" spans="1:17" x14ac:dyDescent="0.3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>
        <f>IF(Movies[[#This Row],[unit]]="Billions",Movies[[#This Row],[budget]]*1000,Movies[[#This Row],[budget]])</f>
        <v>5500</v>
      </c>
      <c r="M16">
        <f>IF(Movies[[#This Row],[unit]]="Billions",Movies[[#This Row],[revenue]]*1000,Movies[[#This Row],[revenue]])</f>
        <v>12000</v>
      </c>
      <c r="N16">
        <f>IF(Movies[[#This Row],[currency]]="USD",Movies[[#This Row],[budget(mil)]]*83.28,Movies[[#This Row],[budget(mil)]])</f>
        <v>5500</v>
      </c>
      <c r="O16">
        <f>IF(Movies[[#This Row],[currency]]="USD",Movies[[#This Row],[revenue(mil)]]*83.28,Movies[[#This Row],[revenue(mil)]])</f>
        <v>12000</v>
      </c>
      <c r="P16" s="3">
        <f>IF(Movies[[#This Row],[currency]]="INR",Movies[[#This Row],[budget(mil)]]/83.28,Movies[[#This Row],[budget(mil)]])</f>
        <v>66.042267050912585</v>
      </c>
      <c r="Q16" s="10">
        <f>IF(Movies[[#This Row],[currency]]="INR",Movies[[#This Row],[revenue(mil)]]/83.28,Movies[[#This Row],[revenue(mil)]])</f>
        <v>144.09221902017291</v>
      </c>
    </row>
    <row r="17" spans="1:17" x14ac:dyDescent="0.3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>
        <f>IF(Movies[[#This Row],[unit]]="Billions",Movies[[#This Row],[budget]]*1000,Movies[[#This Row],[budget]])</f>
        <v>1800</v>
      </c>
      <c r="M17">
        <f>IF(Movies[[#This Row],[unit]]="Billions",Movies[[#This Row],[revenue]]*1000,Movies[[#This Row],[revenue]])</f>
        <v>6500</v>
      </c>
      <c r="N17">
        <f>IF(Movies[[#This Row],[currency]]="USD",Movies[[#This Row],[budget(mil)]]*83.28,Movies[[#This Row],[budget(mil)]])</f>
        <v>1800</v>
      </c>
      <c r="O17">
        <f>IF(Movies[[#This Row],[currency]]="USD",Movies[[#This Row],[revenue(mil)]]*83.28,Movies[[#This Row],[revenue(mil)]])</f>
        <v>6500</v>
      </c>
      <c r="P17" s="3">
        <f>IF(Movies[[#This Row],[currency]]="INR",Movies[[#This Row],[budget(mil)]]/83.28,Movies[[#This Row],[budget(mil)]])</f>
        <v>21.613832853025936</v>
      </c>
      <c r="Q17" s="10">
        <f>IF(Movies[[#This Row],[currency]]="INR",Movies[[#This Row],[revenue(mil)]]/83.28,Movies[[#This Row],[revenue(mil)]])</f>
        <v>78.04995196926032</v>
      </c>
    </row>
    <row r="18" spans="1:17" x14ac:dyDescent="0.3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>
        <f>IF(Movies[[#This Row],[unit]]="Billions",Movies[[#This Row],[budget]]*1000,Movies[[#This Row],[budget]])</f>
        <v>Not Available</v>
      </c>
      <c r="M18" t="str">
        <f>IF(Movies[[#This Row],[unit]]="Billions",Movies[[#This Row],[revenue]]*1000,Movies[[#This Row],[revenue]])</f>
        <v>Not Available</v>
      </c>
      <c r="N18" t="str">
        <f>IF(Movies[[#This Row],[currency]]="USD",Movies[[#This Row],[budget(mil)]]*83.28,Movies[[#This Row],[budget(mil)]])</f>
        <v>Not Available</v>
      </c>
      <c r="O18" t="str">
        <f>IF(Movies[[#This Row],[currency]]="USD",Movies[[#This Row],[revenue(mil)]]*83.28,Movies[[#This Row],[revenue(mil)]])</f>
        <v>Not Available</v>
      </c>
      <c r="P18" s="3" t="str">
        <f>IF(Movies[[#This Row],[currency]]="INR",Movies[[#This Row],[budget(mil)]]/83.28,Movies[[#This Row],[budget(mil)]])</f>
        <v>Not Available</v>
      </c>
      <c r="Q18" s="10" t="str">
        <f>IF(Movies[[#This Row],[currency]]="INR",Movies[[#This Row],[revenue(mil)]]/83.28,Movies[[#This Row],[revenue(mil)]])</f>
        <v>Not Available</v>
      </c>
    </row>
    <row r="19" spans="1:17" x14ac:dyDescent="0.3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>
        <f>IF(Movies[[#This Row],[unit]]="Billions",Movies[[#This Row],[budget]]*1000,Movies[[#This Row],[budget]])</f>
        <v>100</v>
      </c>
      <c r="M19">
        <f>IF(Movies[[#This Row],[unit]]="Billions",Movies[[#This Row],[revenue]]*1000,Movies[[#This Row],[revenue]])</f>
        <v>410</v>
      </c>
      <c r="N19">
        <f>IF(Movies[[#This Row],[currency]]="USD",Movies[[#This Row],[budget(mil)]]*83.28,Movies[[#This Row],[budget(mil)]])</f>
        <v>100</v>
      </c>
      <c r="O19">
        <f>IF(Movies[[#This Row],[currency]]="USD",Movies[[#This Row],[revenue(mil)]]*83.28,Movies[[#This Row],[revenue(mil)]])</f>
        <v>410</v>
      </c>
      <c r="P19" s="3">
        <f>IF(Movies[[#This Row],[currency]]="INR",Movies[[#This Row],[budget(mil)]]/83.28,Movies[[#This Row],[budget(mil)]])</f>
        <v>1.2007684918347743</v>
      </c>
      <c r="Q19" s="10">
        <f>IF(Movies[[#This Row],[currency]]="INR",Movies[[#This Row],[revenue(mil)]]/83.28,Movies[[#This Row],[revenue(mil)]])</f>
        <v>4.9231508165225746</v>
      </c>
    </row>
    <row r="20" spans="1:17" x14ac:dyDescent="0.3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>
        <f>IF(Movies[[#This Row],[unit]]="Billions",Movies[[#This Row],[budget]]*1000,Movies[[#This Row],[budget]])</f>
        <v>850</v>
      </c>
      <c r="M20">
        <f>IF(Movies[[#This Row],[unit]]="Billions",Movies[[#This Row],[revenue]]*1000,Movies[[#This Row],[revenue]])</f>
        <v>8540</v>
      </c>
      <c r="N20">
        <f>IF(Movies[[#This Row],[currency]]="USD",Movies[[#This Row],[budget(mil)]]*83.28,Movies[[#This Row],[budget(mil)]])</f>
        <v>850</v>
      </c>
      <c r="O20">
        <f>IF(Movies[[#This Row],[currency]]="USD",Movies[[#This Row],[revenue(mil)]]*83.28,Movies[[#This Row],[revenue(mil)]])</f>
        <v>8540</v>
      </c>
      <c r="P20" s="3">
        <f>IF(Movies[[#This Row],[currency]]="INR",Movies[[#This Row],[budget(mil)]]/83.28,Movies[[#This Row],[budget(mil)]])</f>
        <v>10.20653218059558</v>
      </c>
      <c r="Q20" s="10">
        <f>IF(Movies[[#This Row],[currency]]="INR",Movies[[#This Row],[revenue(mil)]]/83.28,Movies[[#This Row],[revenue(mil)]])</f>
        <v>102.54562920268972</v>
      </c>
    </row>
    <row r="21" spans="1:17" x14ac:dyDescent="0.3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>
        <f>IF(Movies[[#This Row],[unit]]="Billions",Movies[[#This Row],[budget]]*1000,Movies[[#This Row],[budget]])</f>
        <v>900</v>
      </c>
      <c r="M21">
        <f>IF(Movies[[#This Row],[unit]]="Billions",Movies[[#This Row],[revenue]]*1000,Movies[[#This Row],[revenue]])</f>
        <v>11690</v>
      </c>
      <c r="N21">
        <f>IF(Movies[[#This Row],[currency]]="USD",Movies[[#This Row],[budget(mil)]]*83.28,Movies[[#This Row],[budget(mil)]])</f>
        <v>900</v>
      </c>
      <c r="O21">
        <f>IF(Movies[[#This Row],[currency]]="USD",Movies[[#This Row],[revenue(mil)]]*83.28,Movies[[#This Row],[revenue(mil)]])</f>
        <v>11690</v>
      </c>
      <c r="P21" s="3">
        <f>IF(Movies[[#This Row],[currency]]="INR",Movies[[#This Row],[budget(mil)]]/83.28,Movies[[#This Row],[budget(mil)]])</f>
        <v>10.806916426512968</v>
      </c>
      <c r="Q21" s="10">
        <f>IF(Movies[[#This Row],[currency]]="INR",Movies[[#This Row],[revenue(mil)]]/83.28,Movies[[#This Row],[revenue(mil)]])</f>
        <v>140.36983669548511</v>
      </c>
    </row>
    <row r="22" spans="1:17" x14ac:dyDescent="0.3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63</v>
      </c>
      <c r="M22">
        <f>IF(Movies[[#This Row],[unit]]="Billions",Movies[[#This Row],[revenue]]*1000,Movies[[#This Row],[revenue]])</f>
        <v>1046</v>
      </c>
      <c r="N22">
        <f>IF(Movies[[#This Row],[currency]]="USD",Movies[[#This Row],[budget(mil)]]*83.28,Movies[[#This Row],[budget(mil)]])</f>
        <v>5246.64</v>
      </c>
      <c r="O22">
        <f>IF(Movies[[#This Row],[currency]]="USD",Movies[[#This Row],[revenue(mil)]]*83.28,Movies[[#This Row],[revenue(mil)]])</f>
        <v>87110.88</v>
      </c>
      <c r="P22" s="3">
        <f>IF(Movies[[#This Row],[currency]]="INR",Movies[[#This Row],[budget(mil)]]/83.28,Movies[[#This Row],[budget(mil)]])</f>
        <v>63</v>
      </c>
      <c r="Q22" s="10">
        <f>IF(Movies[[#This Row],[currency]]="INR",Movies[[#This Row],[revenue(mil)]]/83.28,Movies[[#This Row],[revenue(mil)]])</f>
        <v>1046</v>
      </c>
    </row>
    <row r="23" spans="1:17" x14ac:dyDescent="0.3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>
        <f>IF(Movies[[#This Row],[unit]]="Billions",Movies[[#This Row],[budget]]*1000,Movies[[#This Row],[budget]])</f>
        <v>70</v>
      </c>
      <c r="M23">
        <f>IF(Movies[[#This Row],[unit]]="Billions",Movies[[#This Row],[revenue]]*1000,Movies[[#This Row],[revenue]])</f>
        <v>100</v>
      </c>
      <c r="N23">
        <f>IF(Movies[[#This Row],[currency]]="USD",Movies[[#This Row],[budget(mil)]]*83.28,Movies[[#This Row],[budget(mil)]])</f>
        <v>70</v>
      </c>
      <c r="O23">
        <f>IF(Movies[[#This Row],[currency]]="USD",Movies[[#This Row],[revenue(mil)]]*83.28,Movies[[#This Row],[revenue(mil)]])</f>
        <v>100</v>
      </c>
      <c r="P23" s="3">
        <f>IF(Movies[[#This Row],[currency]]="INR",Movies[[#This Row],[budget(mil)]]/83.28,Movies[[#This Row],[budget(mil)]])</f>
        <v>0.84053794428434192</v>
      </c>
      <c r="Q23" s="10">
        <f>IF(Movies[[#This Row],[currency]]="INR",Movies[[#This Row],[revenue(mil)]]/83.28,Movies[[#This Row],[revenue(mil)]])</f>
        <v>1.2007684918347743</v>
      </c>
    </row>
    <row r="24" spans="1:17" x14ac:dyDescent="0.3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>
        <f>IF(Movies[[#This Row],[unit]]="Billions",Movies[[#This Row],[budget]]*1000,Movies[[#This Row],[budget]])</f>
        <v>120</v>
      </c>
      <c r="M24">
        <f>IF(Movies[[#This Row],[unit]]="Billions",Movies[[#This Row],[revenue]]*1000,Movies[[#This Row],[revenue]])</f>
        <v>1350</v>
      </c>
      <c r="N24">
        <f>IF(Movies[[#This Row],[currency]]="USD",Movies[[#This Row],[budget(mil)]]*83.28,Movies[[#This Row],[budget(mil)]])</f>
        <v>120</v>
      </c>
      <c r="O24">
        <f>IF(Movies[[#This Row],[currency]]="USD",Movies[[#This Row],[revenue(mil)]]*83.28,Movies[[#This Row],[revenue(mil)]])</f>
        <v>1350</v>
      </c>
      <c r="P24" s="3">
        <f>IF(Movies[[#This Row],[currency]]="INR",Movies[[#This Row],[budget(mil)]]/83.28,Movies[[#This Row],[budget(mil)]])</f>
        <v>1.4409221902017291</v>
      </c>
      <c r="Q24" s="10">
        <f>IF(Movies[[#This Row],[currency]]="INR",Movies[[#This Row],[revenue(mil)]]/83.28,Movies[[#This Row],[revenue(mil)]])</f>
        <v>16.210374639769451</v>
      </c>
    </row>
    <row r="25" spans="1:17" x14ac:dyDescent="0.3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>
        <f>IF(Movies[[#This Row],[unit]]="Billions",Movies[[#This Row],[budget]]*1000,Movies[[#This Row],[budget]])</f>
        <v>250</v>
      </c>
      <c r="M25">
        <f>IF(Movies[[#This Row],[unit]]="Billions",Movies[[#This Row],[revenue]]*1000,Movies[[#This Row],[revenue]])</f>
        <v>3409</v>
      </c>
      <c r="N25">
        <f>IF(Movies[[#This Row],[currency]]="USD",Movies[[#This Row],[budget(mil)]]*83.28,Movies[[#This Row],[budget(mil)]])</f>
        <v>250</v>
      </c>
      <c r="O25">
        <f>IF(Movies[[#This Row],[currency]]="USD",Movies[[#This Row],[revenue(mil)]]*83.28,Movies[[#This Row],[revenue(mil)]])</f>
        <v>3409</v>
      </c>
      <c r="P25" s="3">
        <f>IF(Movies[[#This Row],[currency]]="INR",Movies[[#This Row],[budget(mil)]]/83.28,Movies[[#This Row],[budget(mil)]])</f>
        <v>3.0019212295869355</v>
      </c>
      <c r="Q25" s="10">
        <f>IF(Movies[[#This Row],[currency]]="INR",Movies[[#This Row],[revenue(mil)]]/83.28,Movies[[#This Row],[revenue(mil)]])</f>
        <v>40.934197886647453</v>
      </c>
    </row>
    <row r="26" spans="1:17" x14ac:dyDescent="0.3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>
        <f>IF(Movies[[#This Row],[unit]]="Billions",Movies[[#This Row],[budget]]*1000,Movies[[#This Row],[budget]])</f>
        <v>1000</v>
      </c>
      <c r="M26">
        <f>IF(Movies[[#This Row],[unit]]="Billions",Movies[[#This Row],[revenue]]*1000,Movies[[#This Row],[revenue]])</f>
        <v>12500</v>
      </c>
      <c r="N26">
        <f>IF(Movies[[#This Row],[currency]]="USD",Movies[[#This Row],[budget(mil)]]*83.28,Movies[[#This Row],[budget(mil)]])</f>
        <v>1000</v>
      </c>
      <c r="O26">
        <f>IF(Movies[[#This Row],[currency]]="USD",Movies[[#This Row],[revenue(mil)]]*83.28,Movies[[#This Row],[revenue(mil)]])</f>
        <v>12500</v>
      </c>
      <c r="P26" s="3">
        <f>IF(Movies[[#This Row],[currency]]="INR",Movies[[#This Row],[budget(mil)]]/83.28,Movies[[#This Row],[budget(mil)]])</f>
        <v>12.007684918347742</v>
      </c>
      <c r="Q26" s="10">
        <f>IF(Movies[[#This Row],[currency]]="INR",Movies[[#This Row],[revenue(mil)]]/83.28,Movies[[#This Row],[revenue(mil)]])</f>
        <v>150.09606147934679</v>
      </c>
    </row>
    <row r="27" spans="1:17" x14ac:dyDescent="0.3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550</v>
      </c>
      <c r="M27">
        <f>IF(Movies[[#This Row],[unit]]="Billions",Movies[[#This Row],[revenue]]*1000,Movies[[#This Row],[revenue]])</f>
        <v>4000</v>
      </c>
      <c r="N27">
        <f>IF(Movies[[#This Row],[currency]]="USD",Movies[[#This Row],[budget(mil)]]*83.28,Movies[[#This Row],[budget(mil)]])</f>
        <v>550</v>
      </c>
      <c r="O27">
        <f>IF(Movies[[#This Row],[currency]]="USD",Movies[[#This Row],[revenue(mil)]]*83.28,Movies[[#This Row],[revenue(mil)]])</f>
        <v>4000</v>
      </c>
      <c r="P27" s="3">
        <f>IF(Movies[[#This Row],[currency]]="INR",Movies[[#This Row],[budget(mil)]]/83.28,Movies[[#This Row],[budget(mil)]])</f>
        <v>6.604226705091258</v>
      </c>
      <c r="Q27" s="10">
        <f>IF(Movies[[#This Row],[currency]]="INR",Movies[[#This Row],[revenue(mil)]]/83.28,Movies[[#This Row],[revenue(mil)]])</f>
        <v>48.030739673390968</v>
      </c>
    </row>
    <row r="28" spans="1:17" x14ac:dyDescent="0.3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>
        <f>IF(Movies[[#This Row],[unit]]="Billions",Movies[[#This Row],[budget]]*1000,Movies[[#This Row],[budget]])</f>
        <v>400</v>
      </c>
      <c r="M28">
        <f>IF(Movies[[#This Row],[unit]]="Billions",Movies[[#This Row],[revenue]]*1000,Movies[[#This Row],[revenue]])</f>
        <v>2798</v>
      </c>
      <c r="N28">
        <f>IF(Movies[[#This Row],[currency]]="USD",Movies[[#This Row],[budget(mil)]]*83.28,Movies[[#This Row],[budget(mil)]])</f>
        <v>33312</v>
      </c>
      <c r="O28">
        <f>IF(Movies[[#This Row],[currency]]="USD",Movies[[#This Row],[revenue(mil)]]*83.28,Movies[[#This Row],[revenue(mil)]])</f>
        <v>233017.44</v>
      </c>
      <c r="P28" s="3">
        <f>IF(Movies[[#This Row],[currency]]="INR",Movies[[#This Row],[budget(mil)]]/83.28,Movies[[#This Row],[budget(mil)]])</f>
        <v>400</v>
      </c>
      <c r="Q28" s="10">
        <f>IF(Movies[[#This Row],[currency]]="INR",Movies[[#This Row],[revenue(mil)]]/83.28,Movies[[#This Row],[revenue(mil)]])</f>
        <v>2798</v>
      </c>
    </row>
    <row r="29" spans="1:17" x14ac:dyDescent="0.3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>
        <f>IF(Movies[[#This Row],[unit]]="Billions",Movies[[#This Row],[budget]]*1000,Movies[[#This Row],[budget]])</f>
        <v>400</v>
      </c>
      <c r="M29">
        <f>IF(Movies[[#This Row],[unit]]="Billions",Movies[[#This Row],[revenue]]*1000,Movies[[#This Row],[revenue]])</f>
        <v>2048</v>
      </c>
      <c r="N29">
        <f>IF(Movies[[#This Row],[currency]]="USD",Movies[[#This Row],[budget(mil)]]*83.28,Movies[[#This Row],[budget(mil)]])</f>
        <v>33312</v>
      </c>
      <c r="O29">
        <f>IF(Movies[[#This Row],[currency]]="USD",Movies[[#This Row],[revenue(mil)]]*83.28,Movies[[#This Row],[revenue(mil)]])</f>
        <v>170557.44</v>
      </c>
      <c r="P29" s="3">
        <f>IF(Movies[[#This Row],[currency]]="INR",Movies[[#This Row],[budget(mil)]]/83.28,Movies[[#This Row],[budget(mil)]])</f>
        <v>400</v>
      </c>
      <c r="Q29" s="10">
        <f>IF(Movies[[#This Row],[currency]]="INR",Movies[[#This Row],[revenue(mil)]]/83.28,Movies[[#This Row],[revenue(mil)]])</f>
        <v>2048</v>
      </c>
    </row>
    <row r="30" spans="1:17" x14ac:dyDescent="0.3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500</v>
      </c>
      <c r="M30">
        <f>IF(Movies[[#This Row],[unit]]="Billions",Movies[[#This Row],[revenue]]*1000,Movies[[#This Row],[revenue]])</f>
        <v>950</v>
      </c>
      <c r="N30">
        <f>IF(Movies[[#This Row],[currency]]="USD",Movies[[#This Row],[budget(mil)]]*83.28,Movies[[#This Row],[budget(mil)]])</f>
        <v>500</v>
      </c>
      <c r="O30">
        <f>IF(Movies[[#This Row],[currency]]="USD",Movies[[#This Row],[revenue(mil)]]*83.28,Movies[[#This Row],[revenue(mil)]])</f>
        <v>950</v>
      </c>
      <c r="P30" s="3">
        <f>IF(Movies[[#This Row],[currency]]="INR",Movies[[#This Row],[budget(mil)]]/83.28,Movies[[#This Row],[budget(mil)]])</f>
        <v>6.003842459173871</v>
      </c>
      <c r="Q30" s="10">
        <f>IF(Movies[[#This Row],[currency]]="INR",Movies[[#This Row],[revenue(mil)]]/83.28,Movies[[#This Row],[revenue(mil)]])</f>
        <v>11.407300672430356</v>
      </c>
    </row>
    <row r="31" spans="1:17" x14ac:dyDescent="0.3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>
        <f>IF(Movies[[#This Row],[unit]]="Billions",Movies[[#This Row],[budget]]*1000,Movies[[#This Row],[budget]])</f>
        <v>103</v>
      </c>
      <c r="M31">
        <f>IF(Movies[[#This Row],[unit]]="Billions",Movies[[#This Row],[revenue]]*1000,Movies[[#This Row],[revenue]])</f>
        <v>460.5</v>
      </c>
      <c r="N31">
        <f>IF(Movies[[#This Row],[currency]]="USD",Movies[[#This Row],[budget(mil)]]*83.28,Movies[[#This Row],[budget(mil)]])</f>
        <v>8577.84</v>
      </c>
      <c r="O31">
        <f>IF(Movies[[#This Row],[currency]]="USD",Movies[[#This Row],[revenue(mil)]]*83.28,Movies[[#This Row],[revenue(mil)]])</f>
        <v>38350.44</v>
      </c>
      <c r="P31" s="3">
        <f>IF(Movies[[#This Row],[currency]]="INR",Movies[[#This Row],[budget(mil)]]/83.28,Movies[[#This Row],[budget(mil)]])</f>
        <v>103</v>
      </c>
      <c r="Q31" s="10">
        <f>IF(Movies[[#This Row],[currency]]="INR",Movies[[#This Row],[revenue(mil)]]/83.28,Movies[[#This Row],[revenue(mil)]])</f>
        <v>460.5</v>
      </c>
    </row>
    <row r="32" spans="1:17" x14ac:dyDescent="0.3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>
        <f>IF(Movies[[#This Row],[unit]]="Billions",Movies[[#This Row],[budget]]*1000,Movies[[#This Row],[budget]])</f>
        <v>15.5</v>
      </c>
      <c r="M32">
        <f>IF(Movies[[#This Row],[unit]]="Billions",Movies[[#This Row],[revenue]]*1000,Movies[[#This Row],[revenue]])</f>
        <v>263.10000000000002</v>
      </c>
      <c r="N32">
        <f>IF(Movies[[#This Row],[currency]]="USD",Movies[[#This Row],[budget(mil)]]*83.28,Movies[[#This Row],[budget(mil)]])</f>
        <v>1290.8399999999999</v>
      </c>
      <c r="O32">
        <f>IF(Movies[[#This Row],[currency]]="USD",Movies[[#This Row],[revenue(mil)]]*83.28,Movies[[#This Row],[revenue(mil)]])</f>
        <v>21910.968000000001</v>
      </c>
      <c r="P32" s="3">
        <f>IF(Movies[[#This Row],[currency]]="INR",Movies[[#This Row],[budget(mil)]]/83.28,Movies[[#This Row],[budget(mil)]])</f>
        <v>15.5</v>
      </c>
      <c r="Q32" s="10">
        <f>IF(Movies[[#This Row],[currency]]="INR",Movies[[#This Row],[revenue(mil)]]/83.28,Movies[[#This Row],[revenue(mil)]])</f>
        <v>263.10000000000002</v>
      </c>
    </row>
    <row r="33" spans="1:17" x14ac:dyDescent="0.3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>
        <f>IF(Movies[[#This Row],[unit]]="Billions",Movies[[#This Row],[budget]]*1000,Movies[[#This Row],[budget]])</f>
        <v>165</v>
      </c>
      <c r="M33">
        <f>IF(Movies[[#This Row],[unit]]="Billions",Movies[[#This Row],[revenue]]*1000,Movies[[#This Row],[revenue]])</f>
        <v>701.8</v>
      </c>
      <c r="N33">
        <f>IF(Movies[[#This Row],[currency]]="USD",Movies[[#This Row],[budget(mil)]]*83.28,Movies[[#This Row],[budget(mil)]])</f>
        <v>13741.2</v>
      </c>
      <c r="O33">
        <f>IF(Movies[[#This Row],[currency]]="USD",Movies[[#This Row],[revenue(mil)]]*83.28,Movies[[#This Row],[revenue(mil)]])</f>
        <v>58445.903999999995</v>
      </c>
      <c r="P33" s="3">
        <f>IF(Movies[[#This Row],[currency]]="INR",Movies[[#This Row],[budget(mil)]]/83.28,Movies[[#This Row],[budget(mil)]])</f>
        <v>165</v>
      </c>
      <c r="Q33" s="10">
        <f>IF(Movies[[#This Row],[currency]]="INR",Movies[[#This Row],[revenue(mil)]]/83.28,Movies[[#This Row],[revenue(mil)]])</f>
        <v>701.8</v>
      </c>
    </row>
    <row r="34" spans="1:17" x14ac:dyDescent="0.3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>
        <f>IF(Movies[[#This Row],[unit]]="Billions",Movies[[#This Row],[budget]]*1000,Movies[[#This Row],[budget]])</f>
        <v>3.18</v>
      </c>
      <c r="M34">
        <f>IF(Movies[[#This Row],[unit]]="Billions",Movies[[#This Row],[revenue]]*1000,Movies[[#This Row],[revenue]])</f>
        <v>3.3</v>
      </c>
      <c r="N34">
        <f>IF(Movies[[#This Row],[currency]]="USD",Movies[[#This Row],[budget(mil)]]*83.28,Movies[[#This Row],[budget(mil)]])</f>
        <v>264.8304</v>
      </c>
      <c r="O34">
        <f>IF(Movies[[#This Row],[currency]]="USD",Movies[[#This Row],[revenue(mil)]]*83.28,Movies[[#This Row],[revenue(mil)]])</f>
        <v>274.82400000000001</v>
      </c>
      <c r="P34" s="3">
        <f>IF(Movies[[#This Row],[currency]]="INR",Movies[[#This Row],[budget(mil)]]/83.28,Movies[[#This Row],[budget(mil)]])</f>
        <v>3.18</v>
      </c>
      <c r="Q34" s="10">
        <f>IF(Movies[[#This Row],[currency]]="INR",Movies[[#This Row],[revenue(mil)]]/83.28,Movies[[#This Row],[revenue(mil)]])</f>
        <v>3.3</v>
      </c>
    </row>
    <row r="35" spans="1:17" x14ac:dyDescent="0.3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>
        <f>IF(Movies[[#This Row],[unit]]="Billions",Movies[[#This Row],[budget]]*1000,Movies[[#This Row],[budget]])</f>
        <v>Not Available</v>
      </c>
      <c r="M35" t="str">
        <f>IF(Movies[[#This Row],[unit]]="Billions",Movies[[#This Row],[revenue]]*1000,Movies[[#This Row],[revenue]])</f>
        <v>Not Available</v>
      </c>
      <c r="N35" t="str">
        <f>IF(Movies[[#This Row],[currency]]="USD",Movies[[#This Row],[budget(mil)]]*83.28,Movies[[#This Row],[budget(mil)]])</f>
        <v>Not Available</v>
      </c>
      <c r="O35" t="str">
        <f>IF(Movies[[#This Row],[currency]]="USD",Movies[[#This Row],[revenue(mil)]]*83.28,Movies[[#This Row],[revenue(mil)]])</f>
        <v>Not Available</v>
      </c>
      <c r="P35" s="3" t="str">
        <f>IF(Movies[[#This Row],[currency]]="INR",Movies[[#This Row],[budget(mil)]]/83.28,Movies[[#This Row],[budget(mil)]])</f>
        <v>Not Available</v>
      </c>
      <c r="Q35" s="10" t="str">
        <f>IF(Movies[[#This Row],[currency]]="INR",Movies[[#This Row],[revenue(mil)]]/83.28,Movies[[#This Row],[revenue(mil)]])</f>
        <v>Not Available</v>
      </c>
    </row>
    <row r="36" spans="1:17" x14ac:dyDescent="0.3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>
        <f>IF(Movies[[#This Row],[unit]]="Billions",Movies[[#This Row],[budget]]*1000,Movies[[#This Row],[budget]])</f>
        <v>185</v>
      </c>
      <c r="M36">
        <f>IF(Movies[[#This Row],[unit]]="Billions",Movies[[#This Row],[revenue]]*1000,Movies[[#This Row],[revenue]])</f>
        <v>1006</v>
      </c>
      <c r="N36">
        <f>IF(Movies[[#This Row],[currency]]="USD",Movies[[#This Row],[budget(mil)]]*83.28,Movies[[#This Row],[budget(mil)]])</f>
        <v>15406.800000000001</v>
      </c>
      <c r="O36">
        <f>IF(Movies[[#This Row],[currency]]="USD",Movies[[#This Row],[revenue(mil)]]*83.28,Movies[[#This Row],[revenue(mil)]])</f>
        <v>83779.680000000008</v>
      </c>
      <c r="P36" s="3">
        <f>IF(Movies[[#This Row],[currency]]="INR",Movies[[#This Row],[budget(mil)]]/83.28,Movies[[#This Row],[budget(mil)]])</f>
        <v>185</v>
      </c>
      <c r="Q36" s="10">
        <f>IF(Movies[[#This Row],[currency]]="INR",Movies[[#This Row],[revenue(mil)]]/83.28,Movies[[#This Row],[revenue(mil)]])</f>
        <v>1006</v>
      </c>
    </row>
    <row r="37" spans="1:17" x14ac:dyDescent="0.3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22</v>
      </c>
      <c r="M37">
        <f>IF(Movies[[#This Row],[unit]]="Billions",Movies[[#This Row],[revenue]]*1000,Movies[[#This Row],[revenue]])</f>
        <v>322.2</v>
      </c>
      <c r="N37">
        <f>IF(Movies[[#This Row],[currency]]="USD",Movies[[#This Row],[budget(mil)]]*83.28,Movies[[#This Row],[budget(mil)]])</f>
        <v>1832.16</v>
      </c>
      <c r="O37">
        <f>IF(Movies[[#This Row],[currency]]="USD",Movies[[#This Row],[revenue(mil)]]*83.28,Movies[[#This Row],[revenue(mil)]])</f>
        <v>26832.815999999999</v>
      </c>
      <c r="P37" s="3">
        <f>IF(Movies[[#This Row],[currency]]="INR",Movies[[#This Row],[budget(mil)]]/83.28,Movies[[#This Row],[budget(mil)]])</f>
        <v>22</v>
      </c>
      <c r="Q37" s="10">
        <f>IF(Movies[[#This Row],[currency]]="INR",Movies[[#This Row],[revenue(mil)]]/83.28,Movies[[#This Row],[revenue(mil)]])</f>
        <v>322.2</v>
      </c>
    </row>
    <row r="38" spans="1:17" x14ac:dyDescent="0.3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7.2</v>
      </c>
      <c r="M38">
        <f>IF(Movies[[#This Row],[unit]]="Billions",Movies[[#This Row],[revenue]]*1000,Movies[[#This Row],[revenue]])</f>
        <v>291</v>
      </c>
      <c r="N38">
        <f>IF(Movies[[#This Row],[currency]]="USD",Movies[[#This Row],[budget(mil)]]*83.28,Movies[[#This Row],[budget(mil)]])</f>
        <v>599.61599999999999</v>
      </c>
      <c r="O38">
        <f>IF(Movies[[#This Row],[currency]]="USD",Movies[[#This Row],[revenue(mil)]]*83.28,Movies[[#This Row],[revenue(mil)]])</f>
        <v>24234.48</v>
      </c>
      <c r="P38" s="3">
        <f>IF(Movies[[#This Row],[currency]]="INR",Movies[[#This Row],[budget(mil)]]/83.28,Movies[[#This Row],[budget(mil)]])</f>
        <v>7.2</v>
      </c>
      <c r="Q38" s="10">
        <f>IF(Movies[[#This Row],[currency]]="INR",Movies[[#This Row],[revenue(mil)]]/83.28,Movies[[#This Row],[revenue(mil)]])</f>
        <v>291</v>
      </c>
    </row>
    <row r="39" spans="1:17" x14ac:dyDescent="0.3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>
        <f>IF(Movies[[#This Row],[unit]]="Billions",Movies[[#This Row],[budget]]*1000,Movies[[#This Row],[budget]])</f>
        <v>25</v>
      </c>
      <c r="M39">
        <f>IF(Movies[[#This Row],[unit]]="Billions",Movies[[#This Row],[revenue]]*1000,Movies[[#This Row],[revenue]])</f>
        <v>73.3</v>
      </c>
      <c r="N39">
        <f>IF(Movies[[#This Row],[currency]]="USD",Movies[[#This Row],[budget(mil)]]*83.28,Movies[[#This Row],[budget(mil)]])</f>
        <v>2082</v>
      </c>
      <c r="O39">
        <f>IF(Movies[[#This Row],[currency]]="USD",Movies[[#This Row],[revenue(mil)]]*83.28,Movies[[#This Row],[revenue(mil)]])</f>
        <v>6104.424</v>
      </c>
      <c r="P39" s="3">
        <f>IF(Movies[[#This Row],[currency]]="INR",Movies[[#This Row],[budget(mil)]]/83.28,Movies[[#This Row],[budget(mil)]])</f>
        <v>25</v>
      </c>
      <c r="Q39" s="10">
        <f>IF(Movies[[#This Row],[currency]]="INR",Movies[[#This Row],[revenue(mil)]]/83.28,Movies[[#This Row],[revenue(mil)]])</f>
        <v>73.3</v>
      </c>
    </row>
    <row r="40" spans="1:17" x14ac:dyDescent="0.3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1000</v>
      </c>
      <c r="M40">
        <f>IF(Movies[[#This Row],[unit]]="Billions",Movies[[#This Row],[revenue]]*1000,Movies[[#This Row],[revenue]])</f>
        <v>5900</v>
      </c>
      <c r="N40">
        <f>IF(Movies[[#This Row],[currency]]="USD",Movies[[#This Row],[budget(mil)]]*83.28,Movies[[#This Row],[budget(mil)]])</f>
        <v>1000</v>
      </c>
      <c r="O40">
        <f>IF(Movies[[#This Row],[currency]]="USD",Movies[[#This Row],[revenue(mil)]]*83.28,Movies[[#This Row],[revenue(mil)]])</f>
        <v>5900</v>
      </c>
      <c r="P40" s="3">
        <f>IF(Movies[[#This Row],[currency]]="INR",Movies[[#This Row],[budget(mil)]]/83.28,Movies[[#This Row],[budget(mil)]])</f>
        <v>12.007684918347742</v>
      </c>
      <c r="Q40" s="10">
        <f>IF(Movies[[#This Row],[currency]]="INR",Movies[[#This Row],[revenue(mil)]]/83.28,Movies[[#This Row],[revenue(mil)]])</f>
        <v>70.845341018251673</v>
      </c>
    </row>
    <row r="43" spans="1:17" x14ac:dyDescent="0.3">
      <c r="N43" s="7" t="s">
        <v>163</v>
      </c>
      <c r="O43" s="7" t="s">
        <v>164</v>
      </c>
      <c r="P43" s="12" t="s">
        <v>167</v>
      </c>
      <c r="Q43" s="13" t="s">
        <v>168</v>
      </c>
    </row>
    <row r="44" spans="1:17" x14ac:dyDescent="0.3">
      <c r="N44" s="5">
        <f>SUM(Movies[budget(INR)])</f>
        <v>274264.62239999993</v>
      </c>
      <c r="O44" s="6">
        <f>SUM(Movies[revenue(INR)])</f>
        <v>1628076.5120000001</v>
      </c>
      <c r="P44" s="11">
        <f>SUM(Movies[budget (USD)])</f>
        <v>3293.2831700288184</v>
      </c>
      <c r="Q44" s="11">
        <f>SUM(Movies[revenue (USD)])</f>
        <v>19549.429779058595</v>
      </c>
    </row>
    <row r="48" spans="1:17" x14ac:dyDescent="0.3">
      <c r="J48" s="20" t="s">
        <v>157</v>
      </c>
      <c r="K48" s="20"/>
      <c r="M48">
        <f>COUNT(Movies[movie_id])</f>
        <v>39</v>
      </c>
    </row>
    <row r="49" spans="10:13" x14ac:dyDescent="0.3">
      <c r="J49" s="20" t="s">
        <v>158</v>
      </c>
      <c r="K49" s="20"/>
      <c r="M49">
        <f>COUNTIF(Movies[industry],"Bollywood")</f>
        <v>18</v>
      </c>
    </row>
    <row r="50" spans="10:13" x14ac:dyDescent="0.3">
      <c r="J50" s="20" t="s">
        <v>169</v>
      </c>
      <c r="K50" s="20"/>
      <c r="L50" s="20"/>
      <c r="M50" s="14">
        <f>SUMIF(Movies[industry],"Bollywood",Movies[revenue(INR)])</f>
        <v>80909</v>
      </c>
    </row>
    <row r="51" spans="10:13" x14ac:dyDescent="0.3">
      <c r="J51" s="20" t="s">
        <v>170</v>
      </c>
      <c r="K51" s="20"/>
      <c r="L51" s="20"/>
      <c r="M51" s="15">
        <f>M50/M49</f>
        <v>4494.9444444444443</v>
      </c>
    </row>
    <row r="52" spans="10:13" x14ac:dyDescent="0.3">
      <c r="J52" s="20" t="s">
        <v>171</v>
      </c>
      <c r="K52" s="20"/>
      <c r="L52" s="20"/>
      <c r="M52" s="4">
        <f>M50/O44</f>
        <v>4.9696067355340601E-2</v>
      </c>
    </row>
    <row r="53" spans="10:13" x14ac:dyDescent="0.3">
      <c r="M53" s="4"/>
    </row>
  </sheetData>
  <mergeCells count="5">
    <mergeCell ref="J48:K48"/>
    <mergeCell ref="J49:K49"/>
    <mergeCell ref="J50:L50"/>
    <mergeCell ref="J51:L51"/>
    <mergeCell ref="J52:L52"/>
  </mergeCells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7" zoomScale="160" zoomScaleNormal="160" workbookViewId="0">
      <selection activeCell="A4" sqref="A1:B104857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topLeftCell="A5"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E6"/>
  <sheetViews>
    <sheetView zoomScale="160" zoomScaleNormal="160" workbookViewId="0">
      <selection activeCell="E10" sqref="E10"/>
    </sheetView>
  </sheetViews>
  <sheetFormatPr defaultRowHeight="14.4" x14ac:dyDescent="0.3"/>
  <cols>
    <col min="1" max="1" width="23.109375" customWidth="1"/>
    <col min="2" max="2" width="22.44140625" customWidth="1"/>
    <col min="3" max="3" width="24.44140625" customWidth="1"/>
    <col min="4" max="4" width="23.88671875" customWidth="1"/>
    <col min="5" max="5" width="16.88671875" customWidth="1"/>
  </cols>
  <sheetData>
    <row r="1" spans="1:5" x14ac:dyDescent="0.3">
      <c r="A1" s="16" t="s">
        <v>172</v>
      </c>
      <c r="B1" s="16" t="s">
        <v>173</v>
      </c>
      <c r="C1" s="16" t="s">
        <v>179</v>
      </c>
      <c r="D1" s="16" t="s">
        <v>180</v>
      </c>
      <c r="E1" s="16" t="s">
        <v>181</v>
      </c>
    </row>
    <row r="2" spans="1:5" x14ac:dyDescent="0.3">
      <c r="A2" t="s">
        <v>174</v>
      </c>
      <c r="B2" s="17">
        <f>SUMIF(Movies[studio],"Marvel studios",Movies[revenue (USD)])</f>
        <v>9054.6</v>
      </c>
      <c r="C2" s="17">
        <v>8000</v>
      </c>
      <c r="D2" s="18">
        <f>B2-C2</f>
        <v>1054.6000000000004</v>
      </c>
      <c r="E2" s="4">
        <f>D2/B2</f>
        <v>0.11647118591655074</v>
      </c>
    </row>
    <row r="3" spans="1:5" x14ac:dyDescent="0.3">
      <c r="A3" t="s">
        <v>175</v>
      </c>
      <c r="B3" s="17">
        <f>SUMIF(Movies[studio],"Marvel studios",Movies[budget (USD)])</f>
        <v>1988.7</v>
      </c>
      <c r="C3" s="17">
        <v>2000</v>
      </c>
      <c r="D3" s="18">
        <f>B3-C3</f>
        <v>-11.299999999999955</v>
      </c>
      <c r="E3" s="4">
        <f>D3/B3</f>
        <v>-5.6821038869613082E-3</v>
      </c>
    </row>
    <row r="4" spans="1:5" x14ac:dyDescent="0.3">
      <c r="A4" t="s">
        <v>176</v>
      </c>
      <c r="B4" s="17">
        <f>B2-B3</f>
        <v>7065.9000000000005</v>
      </c>
      <c r="C4" s="17">
        <v>5500</v>
      </c>
      <c r="D4" s="18">
        <f>B4-C4</f>
        <v>1565.9000000000005</v>
      </c>
      <c r="E4" s="4">
        <f>D4/B4</f>
        <v>0.22161366563353577</v>
      </c>
    </row>
    <row r="5" spans="1:5" x14ac:dyDescent="0.3">
      <c r="A5" t="s">
        <v>177</v>
      </c>
      <c r="B5" s="4">
        <f>B4/B3</f>
        <v>3.5530245889274403</v>
      </c>
      <c r="C5" s="4">
        <f>C4/C3</f>
        <v>2.75</v>
      </c>
      <c r="D5" s="19">
        <f>B5-C5</f>
        <v>0.80302458892744033</v>
      </c>
      <c r="E5" s="4">
        <f>D5/B5</f>
        <v>0.22601154842270629</v>
      </c>
    </row>
    <row r="6" spans="1:5" s="4" customFormat="1" x14ac:dyDescent="0.3">
      <c r="A6" s="4" t="s">
        <v>178</v>
      </c>
      <c r="B6" s="4">
        <f>B2/SUMIF(Movies[industry],"Hollywood",Movies[revenue (USD)])</f>
        <v>0.48738554949698304</v>
      </c>
      <c r="C6" s="4">
        <v>0.55000000000000004</v>
      </c>
      <c r="D6" s="4">
        <f>B6-C6</f>
        <v>-6.2614450503017005E-2</v>
      </c>
      <c r="E6" s="4">
        <f>D6/B6</f>
        <v>-0.12847005941731268</v>
      </c>
    </row>
  </sheetData>
  <conditionalFormatting sqref="E1:E6">
    <cfRule type="cellIs" dxfId="1" priority="1" operator="lessThan">
      <formula>-0.1</formula>
    </cfRule>
    <cfRule type="cellIs" dxfId="0" priority="2" operator="lessThan">
      <formula>-10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E72E-117B-4448-82F2-6567B9838825}">
  <dimension ref="A2:B7"/>
  <sheetViews>
    <sheetView workbookViewId="0">
      <selection activeCell="N7" sqref="N7"/>
    </sheetView>
  </sheetViews>
  <sheetFormatPr defaultRowHeight="14.4" x14ac:dyDescent="0.3"/>
  <sheetData>
    <row r="2" spans="1:2" x14ac:dyDescent="0.3">
      <c r="A2" t="s">
        <v>182</v>
      </c>
      <c r="B2" s="21">
        <f>AVERAGE(Movies[imdb_rating])</f>
        <v>7.9473684210526327</v>
      </c>
    </row>
    <row r="3" spans="1:2" x14ac:dyDescent="0.3">
      <c r="A3" t="s">
        <v>183</v>
      </c>
      <c r="B3">
        <f>MEDIAN(Movies[imdb_rating])</f>
        <v>8.1</v>
      </c>
    </row>
    <row r="4" spans="1:2" x14ac:dyDescent="0.3">
      <c r="A4" t="s">
        <v>184</v>
      </c>
      <c r="B4">
        <f>MODE(Movies[imdb_rating])</f>
        <v>8.4</v>
      </c>
    </row>
    <row r="6" spans="1:2" x14ac:dyDescent="0.3">
      <c r="A6" t="s">
        <v>209</v>
      </c>
      <c r="B6" s="3">
        <f>_xlfn.VAR.P(Movies[imdb_rating])</f>
        <v>1.3577562326869543</v>
      </c>
    </row>
    <row r="7" spans="1:2" x14ac:dyDescent="0.3">
      <c r="A7" t="s">
        <v>212</v>
      </c>
      <c r="B7" s="3">
        <f>_xlfn.STDEV.P(Movies[imdb_rating])</f>
        <v>1.1652279745556036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6060-002F-4184-A844-2F722FAECF14}">
  <dimension ref="A1:M17"/>
  <sheetViews>
    <sheetView workbookViewId="0">
      <selection activeCell="L2" sqref="L2"/>
    </sheetView>
  </sheetViews>
  <sheetFormatPr defaultRowHeight="14.4" x14ac:dyDescent="0.3"/>
  <cols>
    <col min="1" max="1" width="17.109375" customWidth="1"/>
    <col min="2" max="2" width="18.5546875" customWidth="1"/>
    <col min="3" max="3" width="15.88671875" customWidth="1"/>
    <col min="4" max="4" width="17.21875" customWidth="1"/>
    <col min="10" max="10" width="17.33203125" customWidth="1"/>
    <col min="11" max="11" width="17.5546875" customWidth="1"/>
    <col min="12" max="12" width="17.77734375" customWidth="1"/>
    <col min="13" max="13" width="17.88671875" customWidth="1"/>
  </cols>
  <sheetData>
    <row r="1" spans="1:13" ht="18" x14ac:dyDescent="0.35">
      <c r="A1" s="22" t="s">
        <v>195</v>
      </c>
      <c r="B1" s="23"/>
      <c r="C1" s="23"/>
      <c r="D1" s="23"/>
      <c r="J1" s="27" t="s">
        <v>194</v>
      </c>
      <c r="K1" s="26"/>
      <c r="L1" s="26"/>
      <c r="M1" s="26"/>
    </row>
    <row r="2" spans="1:13" ht="15.6" x14ac:dyDescent="0.3">
      <c r="A2" s="24" t="s">
        <v>36</v>
      </c>
      <c r="B2" s="24" t="s">
        <v>185</v>
      </c>
      <c r="C2" s="24" t="s">
        <v>198</v>
      </c>
      <c r="D2" s="25"/>
      <c r="J2" s="28" t="s">
        <v>36</v>
      </c>
      <c r="K2" s="28" t="s">
        <v>196</v>
      </c>
      <c r="L2" s="28" t="s">
        <v>197</v>
      </c>
      <c r="M2" s="28"/>
    </row>
    <row r="3" spans="1:13" x14ac:dyDescent="0.3">
      <c r="A3" t="s">
        <v>186</v>
      </c>
      <c r="B3">
        <v>71</v>
      </c>
      <c r="C3">
        <f>B3-juganda_mean</f>
        <v>9</v>
      </c>
      <c r="D3">
        <f>C3*C3</f>
        <v>81</v>
      </c>
      <c r="J3" t="s">
        <v>199</v>
      </c>
      <c r="K3">
        <v>99</v>
      </c>
      <c r="L3">
        <f>K3-Krance_Mean</f>
        <v>37</v>
      </c>
      <c r="M3">
        <f>L3*L3</f>
        <v>1369</v>
      </c>
    </row>
    <row r="4" spans="1:13" x14ac:dyDescent="0.3">
      <c r="A4" t="s">
        <v>187</v>
      </c>
      <c r="B4">
        <v>62</v>
      </c>
      <c r="C4">
        <f>B4-juganda_mean</f>
        <v>0</v>
      </c>
      <c r="D4">
        <f t="shared" ref="D4:D10" si="0">C4*C4</f>
        <v>0</v>
      </c>
      <c r="J4" t="s">
        <v>200</v>
      </c>
      <c r="K4">
        <v>14</v>
      </c>
      <c r="L4">
        <f>K4-Krance_Mean</f>
        <v>-48</v>
      </c>
      <c r="M4">
        <f t="shared" ref="M4:M10" si="1">L4*L4</f>
        <v>2304</v>
      </c>
    </row>
    <row r="5" spans="1:13" x14ac:dyDescent="0.3">
      <c r="A5" t="s">
        <v>188</v>
      </c>
      <c r="B5">
        <v>66</v>
      </c>
      <c r="C5">
        <f>B5-juganda_mean</f>
        <v>4</v>
      </c>
      <c r="D5">
        <f t="shared" si="0"/>
        <v>16</v>
      </c>
      <c r="J5" t="s">
        <v>201</v>
      </c>
      <c r="K5">
        <v>75</v>
      </c>
      <c r="L5">
        <f>K5-Krance_Mean</f>
        <v>13</v>
      </c>
      <c r="M5">
        <f t="shared" si="1"/>
        <v>169</v>
      </c>
    </row>
    <row r="6" spans="1:13" x14ac:dyDescent="0.3">
      <c r="A6" t="s">
        <v>189</v>
      </c>
      <c r="B6">
        <v>61</v>
      </c>
      <c r="C6">
        <f>B6-juganda_mean</f>
        <v>-1</v>
      </c>
      <c r="D6">
        <f t="shared" si="0"/>
        <v>1</v>
      </c>
      <c r="J6" t="s">
        <v>202</v>
      </c>
      <c r="K6">
        <v>84</v>
      </c>
      <c r="L6">
        <f>K6-Krance_Mean</f>
        <v>22</v>
      </c>
      <c r="M6">
        <f t="shared" si="1"/>
        <v>484</v>
      </c>
    </row>
    <row r="7" spans="1:13" x14ac:dyDescent="0.3">
      <c r="A7" t="s">
        <v>190</v>
      </c>
      <c r="B7">
        <v>54</v>
      </c>
      <c r="C7">
        <f>B7-juganda_mean</f>
        <v>-8</v>
      </c>
      <c r="D7">
        <f t="shared" si="0"/>
        <v>64</v>
      </c>
      <c r="J7" t="s">
        <v>203</v>
      </c>
      <c r="K7">
        <v>44</v>
      </c>
      <c r="L7">
        <f>K7-Krance_Mean</f>
        <v>-18</v>
      </c>
      <c r="M7">
        <f t="shared" si="1"/>
        <v>324</v>
      </c>
    </row>
    <row r="8" spans="1:13" x14ac:dyDescent="0.3">
      <c r="A8" t="s">
        <v>191</v>
      </c>
      <c r="B8">
        <v>67</v>
      </c>
      <c r="C8">
        <f>B8-juganda_mean</f>
        <v>5</v>
      </c>
      <c r="D8">
        <f t="shared" si="0"/>
        <v>25</v>
      </c>
      <c r="J8" t="s">
        <v>204</v>
      </c>
      <c r="K8">
        <v>54</v>
      </c>
      <c r="L8">
        <f>K8-Krance_Mean</f>
        <v>-8</v>
      </c>
      <c r="M8">
        <f t="shared" si="1"/>
        <v>64</v>
      </c>
    </row>
    <row r="9" spans="1:13" x14ac:dyDescent="0.3">
      <c r="A9" t="s">
        <v>192</v>
      </c>
      <c r="B9">
        <v>55</v>
      </c>
      <c r="C9">
        <f>B9-juganda_mean</f>
        <v>-7</v>
      </c>
      <c r="D9">
        <f t="shared" si="0"/>
        <v>49</v>
      </c>
      <c r="J9" t="s">
        <v>205</v>
      </c>
      <c r="K9">
        <v>98</v>
      </c>
      <c r="L9">
        <f>K9-Krance_Mean</f>
        <v>36</v>
      </c>
      <c r="M9">
        <f t="shared" si="1"/>
        <v>1296</v>
      </c>
    </row>
    <row r="10" spans="1:13" x14ac:dyDescent="0.3">
      <c r="A10" t="s">
        <v>193</v>
      </c>
      <c r="B10">
        <v>60</v>
      </c>
      <c r="C10">
        <f>B10-juganda_mean</f>
        <v>-2</v>
      </c>
      <c r="D10">
        <f t="shared" si="0"/>
        <v>4</v>
      </c>
      <c r="J10" t="s">
        <v>206</v>
      </c>
      <c r="K10">
        <v>28</v>
      </c>
      <c r="L10">
        <f>K10-Krance_Mean</f>
        <v>-34</v>
      </c>
      <c r="M10">
        <f t="shared" si="1"/>
        <v>1156</v>
      </c>
    </row>
    <row r="12" spans="1:13" x14ac:dyDescent="0.3">
      <c r="A12" t="s">
        <v>182</v>
      </c>
      <c r="B12">
        <f>AVERAGE(B3:B10)</f>
        <v>62</v>
      </c>
      <c r="J12" t="s">
        <v>182</v>
      </c>
      <c r="K12">
        <f>AVERAGE(K3:K10)</f>
        <v>62</v>
      </c>
    </row>
    <row r="13" spans="1:13" x14ac:dyDescent="0.3">
      <c r="L13" t="s">
        <v>207</v>
      </c>
      <c r="M13">
        <f>SUM(M3:M10)</f>
        <v>7166</v>
      </c>
    </row>
    <row r="14" spans="1:13" x14ac:dyDescent="0.3">
      <c r="C14" t="s">
        <v>207</v>
      </c>
      <c r="D14">
        <f>SUM(D3:D10)</f>
        <v>240</v>
      </c>
      <c r="L14" t="s">
        <v>208</v>
      </c>
      <c r="M14">
        <f>COUNT(M3:M10)</f>
        <v>8</v>
      </c>
    </row>
    <row r="15" spans="1:13" x14ac:dyDescent="0.3">
      <c r="C15" t="s">
        <v>208</v>
      </c>
      <c r="D15">
        <f>COUNT(D3:D10)</f>
        <v>8</v>
      </c>
      <c r="L15" s="29" t="s">
        <v>209</v>
      </c>
      <c r="M15" s="29">
        <f>M13/M14</f>
        <v>895.75</v>
      </c>
    </row>
    <row r="16" spans="1:13" x14ac:dyDescent="0.3">
      <c r="C16" s="29" t="s">
        <v>209</v>
      </c>
      <c r="D16" s="29">
        <f>D14/D15</f>
        <v>30</v>
      </c>
      <c r="L16" s="29" t="s">
        <v>211</v>
      </c>
      <c r="M16" s="30">
        <f>SQRT(M15)</f>
        <v>29.929082845954369</v>
      </c>
    </row>
    <row r="17" spans="3:4" x14ac:dyDescent="0.3">
      <c r="C17" s="29" t="s">
        <v>210</v>
      </c>
      <c r="D17" s="30">
        <f>SQRT(D16)</f>
        <v>5.4772255750516612</v>
      </c>
    </row>
  </sheetData>
  <mergeCells count="2">
    <mergeCell ref="A1:D1"/>
    <mergeCell ref="J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A373-F715-487B-9F5B-ED3E65A9A989}">
  <dimension ref="A1:B9"/>
  <sheetViews>
    <sheetView zoomScale="130" zoomScaleNormal="130" workbookViewId="0">
      <selection activeCell="E9" sqref="E9"/>
    </sheetView>
  </sheetViews>
  <sheetFormatPr defaultRowHeight="14.4" x14ac:dyDescent="0.3"/>
  <cols>
    <col min="1" max="1" width="26.109375" customWidth="1"/>
    <col min="2" max="2" width="26.44140625" customWidth="1"/>
  </cols>
  <sheetData>
    <row r="1" spans="1:2" x14ac:dyDescent="0.3">
      <c r="A1" s="31" t="s">
        <v>213</v>
      </c>
      <c r="B1" s="31"/>
    </row>
    <row r="2" spans="1:2" x14ac:dyDescent="0.3">
      <c r="A2" s="29" t="s">
        <v>214</v>
      </c>
      <c r="B2" s="29" t="s">
        <v>215</v>
      </c>
    </row>
    <row r="3" spans="1:2" x14ac:dyDescent="0.3">
      <c r="A3">
        <v>1760</v>
      </c>
      <c r="B3">
        <v>2.64</v>
      </c>
    </row>
    <row r="4" spans="1:2" x14ac:dyDescent="0.3">
      <c r="A4">
        <v>1943</v>
      </c>
      <c r="B4">
        <v>2.98</v>
      </c>
    </row>
    <row r="5" spans="1:2" x14ac:dyDescent="0.3">
      <c r="A5">
        <v>1914</v>
      </c>
      <c r="B5">
        <v>3.13</v>
      </c>
    </row>
    <row r="6" spans="1:2" x14ac:dyDescent="0.3">
      <c r="A6">
        <v>1618</v>
      </c>
      <c r="B6">
        <v>1.76</v>
      </c>
    </row>
    <row r="7" spans="1:2" x14ac:dyDescent="0.3">
      <c r="A7">
        <v>1369</v>
      </c>
      <c r="B7">
        <v>1.99</v>
      </c>
    </row>
    <row r="9" spans="1:2" x14ac:dyDescent="0.3">
      <c r="A9" t="s">
        <v>216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9FCB-4882-4E5D-86A0-3E52CA376B3E}">
  <dimension ref="A1:B7"/>
  <sheetViews>
    <sheetView workbookViewId="0">
      <selection activeCell="A2" sqref="A2:B5"/>
    </sheetView>
  </sheetViews>
  <sheetFormatPr defaultRowHeight="14.4" x14ac:dyDescent="0.3"/>
  <cols>
    <col min="1" max="1" width="26.33203125" customWidth="1"/>
    <col min="2" max="2" width="26.5546875" customWidth="1"/>
  </cols>
  <sheetData>
    <row r="1" spans="1:2" x14ac:dyDescent="0.3">
      <c r="A1" s="7" t="s">
        <v>217</v>
      </c>
      <c r="B1" s="7" t="s">
        <v>218</v>
      </c>
    </row>
    <row r="2" spans="1:2" x14ac:dyDescent="0.3">
      <c r="A2">
        <v>5</v>
      </c>
      <c r="B2">
        <f>(22/7)*A2*A2</f>
        <v>78.571428571428569</v>
      </c>
    </row>
    <row r="3" spans="1:2" x14ac:dyDescent="0.3">
      <c r="A3">
        <v>10</v>
      </c>
      <c r="B3">
        <f t="shared" ref="B3:B5" si="0">(22/7)*A3*A3</f>
        <v>314.28571428571428</v>
      </c>
    </row>
    <row r="4" spans="1:2" x14ac:dyDescent="0.3">
      <c r="A4">
        <v>4.2</v>
      </c>
      <c r="B4">
        <f t="shared" si="0"/>
        <v>55.440000000000005</v>
      </c>
    </row>
    <row r="5" spans="1:2" x14ac:dyDescent="0.3">
      <c r="A5">
        <v>3.1</v>
      </c>
      <c r="B5">
        <f t="shared" si="0"/>
        <v>30.202857142857148</v>
      </c>
    </row>
    <row r="7" spans="1:2" x14ac:dyDescent="0.3">
      <c r="A7" t="s">
        <v>216</v>
      </c>
      <c r="B7">
        <f>CORREL(A2:A5,B2:B5)</f>
        <v>0.99418823541491408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9A2E-3A5A-4F63-88A8-19C45492C3D9}">
  <dimension ref="A1:B10"/>
  <sheetViews>
    <sheetView workbookViewId="0">
      <selection activeCell="A2" sqref="A2:B8"/>
    </sheetView>
  </sheetViews>
  <sheetFormatPr defaultRowHeight="14.4" x14ac:dyDescent="0.3"/>
  <cols>
    <col min="1" max="1" width="27.109375" customWidth="1"/>
    <col min="2" max="2" width="35.109375" customWidth="1"/>
  </cols>
  <sheetData>
    <row r="1" spans="1:2" x14ac:dyDescent="0.3">
      <c r="A1" s="29" t="s">
        <v>219</v>
      </c>
      <c r="B1" s="29" t="s">
        <v>220</v>
      </c>
    </row>
    <row r="2" spans="1:2" x14ac:dyDescent="0.3">
      <c r="A2">
        <v>180</v>
      </c>
      <c r="B2">
        <v>80</v>
      </c>
    </row>
    <row r="3" spans="1:2" x14ac:dyDescent="0.3">
      <c r="A3">
        <v>175</v>
      </c>
      <c r="B3">
        <v>176</v>
      </c>
    </row>
    <row r="4" spans="1:2" x14ac:dyDescent="0.3">
      <c r="A4">
        <v>130</v>
      </c>
      <c r="B4">
        <v>78</v>
      </c>
    </row>
    <row r="5" spans="1:2" x14ac:dyDescent="0.3">
      <c r="A5">
        <v>156</v>
      </c>
      <c r="B5">
        <v>200</v>
      </c>
    </row>
    <row r="6" spans="1:2" x14ac:dyDescent="0.3">
      <c r="A6">
        <v>162</v>
      </c>
      <c r="B6">
        <v>91</v>
      </c>
    </row>
    <row r="7" spans="1:2" x14ac:dyDescent="0.3">
      <c r="A7">
        <v>163</v>
      </c>
      <c r="B7">
        <v>175</v>
      </c>
    </row>
    <row r="8" spans="1:2" x14ac:dyDescent="0.3">
      <c r="A8">
        <v>160</v>
      </c>
      <c r="B8">
        <v>88</v>
      </c>
    </row>
    <row r="10" spans="1:2" x14ac:dyDescent="0.3">
      <c r="A10" t="s">
        <v>216</v>
      </c>
      <c r="B10">
        <f>CORREL(A2:A8,B2:B8)</f>
        <v>0.2011101110427804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0464-83C3-4D96-B814-B498288C9105}">
  <dimension ref="A1:B11"/>
  <sheetViews>
    <sheetView workbookViewId="0">
      <selection activeCell="B11" sqref="B11"/>
    </sheetView>
  </sheetViews>
  <sheetFormatPr defaultRowHeight="14.4" x14ac:dyDescent="0.3"/>
  <cols>
    <col min="1" max="1" width="25" customWidth="1"/>
    <col min="2" max="2" width="34.6640625" customWidth="1"/>
  </cols>
  <sheetData>
    <row r="1" spans="1:2" x14ac:dyDescent="0.3">
      <c r="A1" s="32" t="s">
        <v>221</v>
      </c>
      <c r="B1" s="32" t="s">
        <v>222</v>
      </c>
    </row>
    <row r="2" spans="1:2" x14ac:dyDescent="0.3">
      <c r="A2" s="32"/>
      <c r="B2" s="32"/>
    </row>
    <row r="3" spans="1:2" x14ac:dyDescent="0.3">
      <c r="A3">
        <v>10</v>
      </c>
      <c r="B3">
        <v>8</v>
      </c>
    </row>
    <row r="4" spans="1:2" x14ac:dyDescent="0.3">
      <c r="A4">
        <v>60</v>
      </c>
      <c r="B4">
        <v>4</v>
      </c>
    </row>
    <row r="5" spans="1:2" x14ac:dyDescent="0.3">
      <c r="A5">
        <v>0</v>
      </c>
      <c r="B5">
        <v>9</v>
      </c>
    </row>
    <row r="6" spans="1:2" x14ac:dyDescent="0.3">
      <c r="A6">
        <v>120</v>
      </c>
      <c r="B6">
        <v>2</v>
      </c>
    </row>
    <row r="7" spans="1:2" x14ac:dyDescent="0.3">
      <c r="A7">
        <v>30</v>
      </c>
      <c r="B7">
        <v>7</v>
      </c>
    </row>
    <row r="8" spans="1:2" x14ac:dyDescent="0.3">
      <c r="A8">
        <v>25</v>
      </c>
      <c r="B8">
        <v>7</v>
      </c>
    </row>
    <row r="9" spans="1:2" x14ac:dyDescent="0.3">
      <c r="A9">
        <v>5</v>
      </c>
      <c r="B9">
        <v>9</v>
      </c>
    </row>
    <row r="11" spans="1:2" x14ac:dyDescent="0.3">
      <c r="A11" t="s">
        <v>216</v>
      </c>
      <c r="B11">
        <f>CORREL(A3:A9,B3:B9)</f>
        <v>-0.9762238779023108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FAC8-1A19-4BEB-AA8E-469E8340627F}">
  <dimension ref="A1:B4"/>
  <sheetViews>
    <sheetView tabSelected="1" workbookViewId="0">
      <selection activeCell="A7" sqref="A7"/>
    </sheetView>
  </sheetViews>
  <sheetFormatPr defaultRowHeight="14.4" x14ac:dyDescent="0.3"/>
  <cols>
    <col min="2" max="2" width="25.5546875" customWidth="1"/>
  </cols>
  <sheetData>
    <row r="1" spans="1:2" x14ac:dyDescent="0.3">
      <c r="A1" s="32" t="s">
        <v>223</v>
      </c>
      <c r="B1" s="33"/>
    </row>
    <row r="3" spans="1:2" x14ac:dyDescent="0.3">
      <c r="A3" t="s">
        <v>224</v>
      </c>
      <c r="B3">
        <v>70</v>
      </c>
    </row>
    <row r="4" spans="1:2" x14ac:dyDescent="0.3">
      <c r="A4" t="s">
        <v>225</v>
      </c>
      <c r="B4">
        <v>30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movies</vt:lpstr>
      <vt:lpstr>financials</vt:lpstr>
      <vt:lpstr>actors</vt:lpstr>
      <vt:lpstr>movie_actor</vt:lpstr>
      <vt:lpstr>languages</vt:lpstr>
      <vt:lpstr>Marvel_financials</vt:lpstr>
      <vt:lpstr>Mean_Median_Mode</vt:lpstr>
      <vt:lpstr>Variance</vt:lpstr>
      <vt:lpstr>Property_Prices</vt:lpstr>
      <vt:lpstr>Circle_Area</vt:lpstr>
      <vt:lpstr>Health Data</vt:lpstr>
      <vt:lpstr>Employee happiness</vt:lpstr>
      <vt:lpstr>Investment</vt:lpstr>
      <vt:lpstr>juganda_mean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Pandi Durai</cp:lastModifiedBy>
  <dcterms:created xsi:type="dcterms:W3CDTF">2015-06-05T18:17:20Z</dcterms:created>
  <dcterms:modified xsi:type="dcterms:W3CDTF">2023-11-11T06:58:10Z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