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n\Desktop\Projet pour PLENETUDE\fichiers\"/>
    </mc:Choice>
  </mc:AlternateContent>
  <xr:revisionPtr revIDLastSave="0" documentId="13_ncr:1_{43AB321A-36E7-4E09-9847-C231890097A0}" xr6:coauthVersionLast="37" xr6:coauthVersionMax="37" xr10:uidLastSave="{00000000-0000-0000-0000-000000000000}"/>
  <bookViews>
    <workbookView xWindow="0" yWindow="0" windowWidth="21570" windowHeight="7980" xr2:uid="{00000000-000D-0000-FFFF-FFFF00000000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2" i="1" l="1"/>
  <c r="F33" i="1"/>
  <c r="F34" i="1"/>
  <c r="F35" i="1"/>
  <c r="F36" i="1"/>
  <c r="F37" i="1"/>
  <c r="F38" i="1"/>
  <c r="F39" i="1"/>
  <c r="F40" i="1"/>
  <c r="F41" i="1"/>
  <c r="F31" i="1"/>
  <c r="B31" i="1"/>
  <c r="G5" i="1"/>
  <c r="H5" i="1" s="1"/>
  <c r="F5" i="1"/>
  <c r="D5" i="1"/>
  <c r="C6" i="1"/>
  <c r="C5" i="1"/>
  <c r="B5" i="1"/>
  <c r="C41" i="1"/>
  <c r="B41" i="1"/>
  <c r="D41" i="1" s="1"/>
  <c r="C40" i="1"/>
  <c r="B40" i="1"/>
  <c r="D40" i="1" s="1"/>
  <c r="C39" i="1"/>
  <c r="B39" i="1"/>
  <c r="D39" i="1" s="1"/>
  <c r="C38" i="1"/>
  <c r="B38" i="1"/>
  <c r="C37" i="1"/>
  <c r="B37" i="1"/>
  <c r="D37" i="1" s="1"/>
  <c r="D36" i="1"/>
  <c r="C36" i="1"/>
  <c r="B36" i="1"/>
  <c r="C35" i="1"/>
  <c r="B35" i="1"/>
  <c r="D35" i="1" s="1"/>
  <c r="C34" i="1"/>
  <c r="B34" i="1"/>
  <c r="D34" i="1" s="1"/>
  <c r="G33" i="1"/>
  <c r="C33" i="1"/>
  <c r="B33" i="1"/>
  <c r="D33" i="1" s="1"/>
  <c r="C32" i="1"/>
  <c r="B32" i="1"/>
  <c r="C31" i="1"/>
  <c r="O42" i="1"/>
  <c r="O41" i="1" s="1"/>
  <c r="N45" i="1"/>
  <c r="N44" i="1"/>
  <c r="O43" i="1"/>
  <c r="N40" i="1"/>
  <c r="N33" i="1"/>
  <c r="O35" i="1"/>
  <c r="N35" i="1"/>
  <c r="O8" i="1"/>
  <c r="N8" i="1"/>
  <c r="O15" i="1"/>
  <c r="F6" i="1" s="1"/>
  <c r="B10" i="1"/>
  <c r="K42" i="1"/>
  <c r="L42" i="1" s="1"/>
  <c r="M42" i="1" s="1"/>
  <c r="L41" i="1"/>
  <c r="M41" i="1" s="1"/>
  <c r="K39" i="1"/>
  <c r="L39" i="1" s="1"/>
  <c r="M39" i="1" s="1"/>
  <c r="N39" i="1"/>
  <c r="L38" i="1"/>
  <c r="M38" i="1" s="1"/>
  <c r="O37" i="1"/>
  <c r="N37" i="1"/>
  <c r="K37" i="1"/>
  <c r="L36" i="1"/>
  <c r="M36" i="1" s="1"/>
  <c r="O33" i="1"/>
  <c r="O34" i="1" s="1"/>
  <c r="K33" i="1"/>
  <c r="K44" i="1" s="1"/>
  <c r="L32" i="1"/>
  <c r="M32" i="1" s="1"/>
  <c r="L31" i="1"/>
  <c r="M31" i="1" s="1"/>
  <c r="O6" i="1"/>
  <c r="O7" i="1" s="1"/>
  <c r="O10" i="1"/>
  <c r="N12" i="1"/>
  <c r="B13" i="1" s="1"/>
  <c r="N6" i="1"/>
  <c r="N17" i="1" s="1"/>
  <c r="N18" i="1" s="1"/>
  <c r="N10" i="1"/>
  <c r="G35" i="1" l="1"/>
  <c r="H35" i="1" s="1"/>
  <c r="G40" i="1"/>
  <c r="G38" i="1"/>
  <c r="H38" i="1" s="1"/>
  <c r="G41" i="1"/>
  <c r="H41" i="1" s="1"/>
  <c r="G34" i="1"/>
  <c r="H34" i="1" s="1"/>
  <c r="G36" i="1"/>
  <c r="H36" i="1" s="1"/>
  <c r="G31" i="1"/>
  <c r="H31" i="1" s="1"/>
  <c r="G39" i="1"/>
  <c r="H39" i="1" s="1"/>
  <c r="G32" i="1"/>
  <c r="G37" i="1"/>
  <c r="H37" i="1" s="1"/>
  <c r="O19" i="1"/>
  <c r="H40" i="1"/>
  <c r="H32" i="1"/>
  <c r="H33" i="1"/>
  <c r="D32" i="1"/>
  <c r="D38" i="1"/>
  <c r="D31" i="1"/>
  <c r="L37" i="1"/>
  <c r="B12" i="1"/>
  <c r="B11" i="1"/>
  <c r="G14" i="1"/>
  <c r="H14" i="1" s="1"/>
  <c r="G13" i="1"/>
  <c r="G10" i="1"/>
  <c r="G8" i="1"/>
  <c r="B9" i="1"/>
  <c r="G7" i="1"/>
  <c r="G9" i="1"/>
  <c r="G6" i="1"/>
  <c r="H6" i="1" s="1"/>
  <c r="G15" i="1"/>
  <c r="O16" i="1"/>
  <c r="F12" i="1"/>
  <c r="F11" i="1"/>
  <c r="F13" i="1"/>
  <c r="F8" i="1"/>
  <c r="F15" i="1"/>
  <c r="F7" i="1"/>
  <c r="F10" i="1"/>
  <c r="F9" i="1"/>
  <c r="O14" i="1"/>
  <c r="F14" i="1"/>
  <c r="B8" i="1"/>
  <c r="L33" i="1"/>
  <c r="L44" i="1" s="1"/>
  <c r="L45" i="1" s="1"/>
  <c r="N13" i="1"/>
  <c r="B15" i="1"/>
  <c r="B7" i="1"/>
  <c r="B14" i="1"/>
  <c r="C13" i="1"/>
  <c r="D13" i="1" s="1"/>
  <c r="B6" i="1"/>
  <c r="K34" i="1"/>
  <c r="C12" i="1"/>
  <c r="D12" i="1" s="1"/>
  <c r="G12" i="1"/>
  <c r="G11" i="1"/>
  <c r="C14" i="1"/>
  <c r="C11" i="1"/>
  <c r="D11" i="1" s="1"/>
  <c r="C8" i="1"/>
  <c r="C10" i="1"/>
  <c r="D10" i="1" s="1"/>
  <c r="C9" i="1"/>
  <c r="C7" i="1"/>
  <c r="C15" i="1"/>
  <c r="M33" i="1"/>
  <c r="M34" i="1" s="1"/>
  <c r="N34" i="1"/>
  <c r="K45" i="1"/>
  <c r="K46" i="1"/>
  <c r="M37" i="1"/>
  <c r="O44" i="1"/>
  <c r="O17" i="1"/>
  <c r="N7" i="1"/>
  <c r="K10" i="1"/>
  <c r="K6" i="1"/>
  <c r="K7" i="1" s="1"/>
  <c r="K15" i="1"/>
  <c r="L15" i="1" s="1"/>
  <c r="L14" i="1"/>
  <c r="M14" i="1" s="1"/>
  <c r="L11" i="1"/>
  <c r="M11" i="1" s="1"/>
  <c r="K12" i="1"/>
  <c r="L9" i="1"/>
  <c r="L10" i="1" s="1"/>
  <c r="L5" i="1"/>
  <c r="M5" i="1" s="1"/>
  <c r="L4" i="1"/>
  <c r="M4" i="1" s="1"/>
  <c r="H9" i="1" l="1"/>
  <c r="L46" i="1"/>
  <c r="L34" i="1"/>
  <c r="H15" i="1"/>
  <c r="D9" i="1"/>
  <c r="H12" i="1"/>
  <c r="H8" i="1"/>
  <c r="H13" i="1"/>
  <c r="D8" i="1"/>
  <c r="D6" i="1"/>
  <c r="H10" i="1"/>
  <c r="H7" i="1"/>
  <c r="H11" i="1"/>
  <c r="D7" i="1"/>
  <c r="D14" i="1"/>
  <c r="D15" i="1"/>
  <c r="K17" i="1"/>
  <c r="K18" i="1" s="1"/>
  <c r="L6" i="1"/>
  <c r="L7" i="1" s="1"/>
  <c r="M6" i="1"/>
  <c r="M7" i="1" s="1"/>
  <c r="M44" i="1"/>
  <c r="M45" i="1" s="1"/>
  <c r="M9" i="1"/>
  <c r="L12" i="1"/>
  <c r="M15" i="1"/>
  <c r="L17" i="1" l="1"/>
  <c r="L18" i="1" s="1"/>
  <c r="K19" i="1"/>
  <c r="M46" i="1"/>
  <c r="M17" i="1"/>
  <c r="M10" i="1"/>
  <c r="M12" i="1"/>
  <c r="L19" i="1" l="1"/>
  <c r="M18" i="1"/>
  <c r="M19" i="1"/>
</calcChain>
</file>

<file path=xl/sharedStrings.xml><?xml version="1.0" encoding="utf-8"?>
<sst xmlns="http://schemas.openxmlformats.org/spreadsheetml/2006/main" count="79" uniqueCount="37">
  <si>
    <t>Haute</t>
  </si>
  <si>
    <t>Moyenne</t>
  </si>
  <si>
    <t>Basse</t>
  </si>
  <si>
    <t>Temps/projet (jour/projet)</t>
  </si>
  <si>
    <t>Main d'œuvre/jour (€ TCC/jour)</t>
  </si>
  <si>
    <t>Coût des serveurs/mois (€ TTC/mois)</t>
  </si>
  <si>
    <t>Coût des serveurs/an (€ TTC/an)</t>
  </si>
  <si>
    <t>Coût maintenance/mois (€ HT/mois)</t>
  </si>
  <si>
    <t>Coût maintenance/an (€ HT/an)</t>
  </si>
  <si>
    <t>Temps de retour brut (année)</t>
  </si>
  <si>
    <t>Temps de retour avec serveurs (année)</t>
  </si>
  <si>
    <t>Temps de retour global (année)</t>
  </si>
  <si>
    <t>Projet (nombre/an)</t>
  </si>
  <si>
    <t>Economie annuelle (€ /an)</t>
  </si>
  <si>
    <t>Economie mensuelle (€/mois)</t>
  </si>
  <si>
    <t>Concurrent</t>
  </si>
  <si>
    <t>inclus</t>
  </si>
  <si>
    <t>inclus 5 ans</t>
  </si>
  <si>
    <t>Non concerné</t>
  </si>
  <si>
    <t>Coût maintenance par projet (€ HT/projet)</t>
  </si>
  <si>
    <t>année</t>
  </si>
  <si>
    <t>Economie</t>
  </si>
  <si>
    <t>investissement</t>
  </si>
  <si>
    <t>Moi</t>
  </si>
  <si>
    <t>Investissement</t>
  </si>
  <si>
    <t>Delta</t>
  </si>
  <si>
    <t>Coût serveurs par projet (€ HT/projet)</t>
  </si>
  <si>
    <t>Mon offre</t>
  </si>
  <si>
    <t>Offre concurrent</t>
  </si>
  <si>
    <t>Economie annuelle (€/an)</t>
  </si>
  <si>
    <t>Investissement initial (€ HT)</t>
  </si>
  <si>
    <t>Investissement initial par projet (€ HT/projet)</t>
  </si>
  <si>
    <t>Coût des serveurs/mois (€ HT/mois)</t>
  </si>
  <si>
    <t>Coût des serveurs/an (€ HT/an)</t>
  </si>
  <si>
    <t>Coût main d'œuvre/jour (€ TCC/jour)</t>
  </si>
  <si>
    <t>Economie par projet (€/projet)</t>
  </si>
  <si>
    <t>Immédiat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</si>
</sst>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71" formatCode="_-* #,##0.0\ _€_-;\-* #,##0.0\ _€_-;_-* &quot;-&quot;??\ _€_-;_-@_-"/>
    <numFmt numFmtId="172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/>
    <xf numFmtId="0" fontId="0" fillId="0" borderId="0" xfId="0" applyFill="1"/>
    <xf numFmtId="0" fontId="0" fillId="3" borderId="1" xfId="0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0" fillId="2" borderId="7" xfId="0" applyFill="1" applyBorder="1"/>
    <xf numFmtId="0" fontId="0" fillId="2" borderId="10" xfId="0" applyFill="1" applyBorder="1"/>
    <xf numFmtId="0" fontId="0" fillId="3" borderId="11" xfId="0" applyFill="1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1" fillId="4" borderId="14" xfId="0" applyFont="1" applyFill="1" applyBorder="1"/>
    <xf numFmtId="0" fontId="0" fillId="2" borderId="5" xfId="0" applyFill="1" applyBorder="1"/>
    <xf numFmtId="0" fontId="0" fillId="3" borderId="6" xfId="0" applyFill="1" applyBorder="1"/>
    <xf numFmtId="0" fontId="1" fillId="4" borderId="15" xfId="0" applyFont="1" applyFill="1" applyBorder="1"/>
    <xf numFmtId="0" fontId="0" fillId="2" borderId="16" xfId="0" applyFill="1" applyBorder="1"/>
    <xf numFmtId="0" fontId="0" fillId="3" borderId="17" xfId="0" applyFill="1" applyBorder="1"/>
    <xf numFmtId="2" fontId="0" fillId="5" borderId="1" xfId="0" applyNumberFormat="1" applyFill="1" applyBorder="1"/>
    <xf numFmtId="2" fontId="0" fillId="5" borderId="7" xfId="0" applyNumberFormat="1" applyFill="1" applyBorder="1"/>
    <xf numFmtId="2" fontId="0" fillId="5" borderId="8" xfId="0" applyNumberFormat="1" applyFill="1" applyBorder="1"/>
    <xf numFmtId="2" fontId="0" fillId="5" borderId="9" xfId="0" applyNumberFormat="1" applyFill="1" applyBorder="1"/>
    <xf numFmtId="0" fontId="0" fillId="5" borderId="5" xfId="0" applyFill="1" applyBorder="1"/>
    <xf numFmtId="2" fontId="0" fillId="5" borderId="6" xfId="0" applyNumberFormat="1" applyFill="1" applyBorder="1"/>
    <xf numFmtId="0" fontId="0" fillId="5" borderId="2" xfId="0" applyFont="1" applyFill="1" applyBorder="1"/>
    <xf numFmtId="0" fontId="0" fillId="5" borderId="3" xfId="0" applyFont="1" applyFill="1" applyBorder="1"/>
    <xf numFmtId="0" fontId="0" fillId="5" borderId="4" xfId="0" applyFont="1" applyFill="1" applyBorder="1"/>
    <xf numFmtId="0" fontId="0" fillId="5" borderId="6" xfId="0" applyFill="1" applyBorder="1"/>
    <xf numFmtId="0" fontId="0" fillId="5" borderId="18" xfId="0" applyFill="1" applyBorder="1"/>
    <xf numFmtId="0" fontId="0" fillId="5" borderId="9" xfId="0" applyFill="1" applyBorder="1"/>
    <xf numFmtId="0" fontId="1" fillId="4" borderId="4" xfId="0" applyFont="1" applyFill="1" applyBorder="1"/>
    <xf numFmtId="0" fontId="0" fillId="2" borderId="8" xfId="0" applyFill="1" applyBorder="1"/>
    <xf numFmtId="0" fontId="0" fillId="3" borderId="9" xfId="0" applyFill="1" applyBorder="1"/>
    <xf numFmtId="0" fontId="2" fillId="4" borderId="20" xfId="0" applyFont="1" applyFill="1" applyBorder="1" applyAlignment="1">
      <alignment horizont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5" borderId="21" xfId="0" applyFill="1" applyBorder="1"/>
    <xf numFmtId="0" fontId="0" fillId="5" borderId="24" xfId="0" applyFill="1" applyBorder="1"/>
    <xf numFmtId="0" fontId="0" fillId="2" borderId="25" xfId="0" applyFill="1" applyBorder="1"/>
    <xf numFmtId="0" fontId="0" fillId="2" borderId="26" xfId="0" applyFill="1" applyBorder="1"/>
    <xf numFmtId="2" fontId="0" fillId="5" borderId="22" xfId="0" applyNumberFormat="1" applyFill="1" applyBorder="1"/>
    <xf numFmtId="2" fontId="0" fillId="5" borderId="25" xfId="0" applyNumberFormat="1" applyFill="1" applyBorder="1" applyAlignment="1">
      <alignment horizontal="right"/>
    </xf>
    <xf numFmtId="0" fontId="2" fillId="4" borderId="27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1" fillId="4" borderId="28" xfId="0" applyFont="1" applyFill="1" applyBorder="1"/>
    <xf numFmtId="0" fontId="0" fillId="2" borderId="35" xfId="0" applyFill="1" applyBorder="1"/>
    <xf numFmtId="0" fontId="0" fillId="3" borderId="36" xfId="0" applyFill="1" applyBorder="1"/>
    <xf numFmtId="0" fontId="0" fillId="2" borderId="37" xfId="0" applyFill="1" applyBorder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4" borderId="33" xfId="0" applyFont="1" applyFill="1" applyBorder="1"/>
    <xf numFmtId="0" fontId="1" fillId="4" borderId="18" xfId="0" applyFont="1" applyFill="1" applyBorder="1"/>
    <xf numFmtId="0" fontId="0" fillId="2" borderId="30" xfId="0" applyFill="1" applyBorder="1"/>
    <xf numFmtId="0" fontId="0" fillId="3" borderId="39" xfId="0" applyFill="1" applyBorder="1"/>
    <xf numFmtId="0" fontId="0" fillId="2" borderId="40" xfId="0" applyFill="1" applyBorder="1"/>
    <xf numFmtId="171" fontId="0" fillId="2" borderId="3" xfId="1" applyNumberFormat="1" applyFont="1" applyFill="1" applyBorder="1"/>
    <xf numFmtId="171" fontId="0" fillId="2" borderId="33" xfId="1" applyNumberFormat="1" applyFont="1" applyFill="1" applyBorder="1"/>
    <xf numFmtId="171" fontId="0" fillId="5" borderId="2" xfId="1" applyNumberFormat="1" applyFont="1" applyFill="1" applyBorder="1"/>
    <xf numFmtId="171" fontId="0" fillId="5" borderId="4" xfId="1" applyNumberFormat="1" applyFont="1" applyFill="1" applyBorder="1" applyAlignment="1">
      <alignment horizontal="right"/>
    </xf>
    <xf numFmtId="172" fontId="0" fillId="2" borderId="2" xfId="1" applyNumberFormat="1" applyFont="1" applyFill="1" applyBorder="1"/>
    <xf numFmtId="172" fontId="0" fillId="2" borderId="29" xfId="1" applyNumberFormat="1" applyFont="1" applyFill="1" applyBorder="1"/>
    <xf numFmtId="172" fontId="0" fillId="2" borderId="33" xfId="1" applyNumberFormat="1" applyFont="1" applyFill="1" applyBorder="1"/>
    <xf numFmtId="172" fontId="0" fillId="2" borderId="4" xfId="1" applyNumberFormat="1" applyFont="1" applyFill="1" applyBorder="1"/>
    <xf numFmtId="172" fontId="0" fillId="2" borderId="31" xfId="1" applyNumberFormat="1" applyFont="1" applyFill="1" applyBorder="1"/>
    <xf numFmtId="172" fontId="0" fillId="5" borderId="32" xfId="1" applyNumberFormat="1" applyFont="1" applyFill="1" applyBorder="1"/>
    <xf numFmtId="172" fontId="0" fillId="5" borderId="18" xfId="1" applyNumberFormat="1" applyFont="1" applyFill="1" applyBorder="1"/>
    <xf numFmtId="172" fontId="0" fillId="5" borderId="34" xfId="1" applyNumberFormat="1" applyFont="1" applyFill="1" applyBorder="1"/>
    <xf numFmtId="172" fontId="0" fillId="2" borderId="29" xfId="1" applyNumberFormat="1" applyFont="1" applyFill="1" applyBorder="1" applyAlignment="1">
      <alignment horizontal="right"/>
    </xf>
    <xf numFmtId="172" fontId="0" fillId="2" borderId="33" xfId="1" applyNumberFormat="1" applyFont="1" applyFill="1" applyBorder="1" applyAlignment="1">
      <alignment horizontal="right"/>
    </xf>
    <xf numFmtId="172" fontId="0" fillId="2" borderId="34" xfId="1" applyNumberFormat="1" applyFont="1" applyFill="1" applyBorder="1"/>
    <xf numFmtId="172" fontId="0" fillId="2" borderId="34" xfId="1" applyNumberFormat="1" applyFont="1" applyFill="1" applyBorder="1" applyAlignment="1">
      <alignment horizontal="right"/>
    </xf>
    <xf numFmtId="172" fontId="0" fillId="2" borderId="14" xfId="1" applyNumberFormat="1" applyFont="1" applyFill="1" applyBorder="1" applyAlignment="1">
      <alignment horizontal="right"/>
    </xf>
    <xf numFmtId="172" fontId="0" fillId="2" borderId="32" xfId="1" applyNumberFormat="1" applyFont="1" applyFill="1" applyBorder="1"/>
    <xf numFmtId="172" fontId="0" fillId="2" borderId="28" xfId="1" applyNumberFormat="1" applyFont="1" applyFill="1" applyBorder="1" applyAlignment="1">
      <alignment horizontal="right"/>
    </xf>
    <xf numFmtId="172" fontId="0" fillId="2" borderId="38" xfId="1" applyNumberFormat="1" applyFont="1" applyFill="1" applyBorder="1"/>
    <xf numFmtId="172" fontId="0" fillId="5" borderId="29" xfId="1" applyNumberFormat="1" applyFont="1" applyFill="1" applyBorder="1"/>
    <xf numFmtId="172" fontId="0" fillId="5" borderId="33" xfId="1" applyNumberFormat="1" applyFont="1" applyFill="1" applyBorder="1" applyAlignment="1">
      <alignment horizontal="right"/>
    </xf>
    <xf numFmtId="172" fontId="4" fillId="5" borderId="31" xfId="1" applyNumberFormat="1" applyFont="1" applyFill="1" applyBorder="1" applyAlignment="1">
      <alignment horizontal="right"/>
    </xf>
    <xf numFmtId="171" fontId="4" fillId="5" borderId="3" xfId="1" applyNumberFormat="1" applyFont="1" applyFill="1" applyBorder="1"/>
    <xf numFmtId="0" fontId="0" fillId="5" borderId="28" xfId="0" applyFont="1" applyFill="1" applyBorder="1"/>
    <xf numFmtId="0" fontId="0" fillId="5" borderId="28" xfId="0" applyFill="1" applyBorder="1"/>
    <xf numFmtId="0" fontId="0" fillId="5" borderId="36" xfId="0" applyFill="1" applyBorder="1"/>
    <xf numFmtId="0" fontId="0" fillId="5" borderId="0" xfId="0" applyFill="1" applyBorder="1"/>
    <xf numFmtId="172" fontId="0" fillId="5" borderId="33" xfId="1" applyNumberFormat="1" applyFont="1" applyFill="1" applyBorder="1"/>
    <xf numFmtId="0" fontId="0" fillId="5" borderId="33" xfId="0" applyFont="1" applyFill="1" applyBorder="1"/>
    <xf numFmtId="0" fontId="0" fillId="5" borderId="3" xfId="0" applyFill="1" applyBorder="1"/>
    <xf numFmtId="0" fontId="0" fillId="5" borderId="1" xfId="0" applyFill="1" applyBorder="1"/>
    <xf numFmtId="0" fontId="0" fillId="5" borderId="41" xfId="0" applyFill="1" applyBorder="1"/>
    <xf numFmtId="172" fontId="0" fillId="2" borderId="32" xfId="1" applyNumberFormat="1" applyFont="1" applyFill="1" applyBorder="1" applyAlignment="1">
      <alignment horizontal="right"/>
    </xf>
    <xf numFmtId="0" fontId="1" fillId="4" borderId="32" xfId="0" applyFont="1" applyFill="1" applyBorder="1"/>
    <xf numFmtId="0" fontId="0" fillId="2" borderId="12" xfId="0" applyFill="1" applyBorder="1"/>
    <xf numFmtId="0" fontId="0" fillId="3" borderId="13" xfId="0" applyFill="1" applyBorder="1"/>
    <xf numFmtId="0" fontId="0" fillId="2" borderId="20" xfId="0" applyFill="1" applyBorder="1"/>
    <xf numFmtId="0" fontId="1" fillId="4" borderId="31" xfId="0" applyFont="1" applyFill="1" applyBorder="1"/>
    <xf numFmtId="0" fontId="1" fillId="4" borderId="29" xfId="0" applyFont="1" applyFill="1" applyBorder="1"/>
    <xf numFmtId="172" fontId="0" fillId="2" borderId="31" xfId="1" applyNumberFormat="1" applyFont="1" applyFill="1" applyBorder="1" applyAlignment="1">
      <alignment horizontal="right"/>
    </xf>
    <xf numFmtId="172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Courbes comparatives</a:t>
            </a:r>
            <a:r>
              <a:rPr lang="fr-FR" baseline="0"/>
              <a:t> de rentabilité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46302083333334"/>
          <c:y val="0.15824074074074074"/>
          <c:w val="0.63923489583333337"/>
          <c:h val="0.71894241898148148"/>
        </c:manualLayout>
      </c:layout>
      <c:lineChart>
        <c:grouping val="standard"/>
        <c:varyColors val="0"/>
        <c:ser>
          <c:idx val="0"/>
          <c:order val="0"/>
          <c:tx>
            <c:v>Investissement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Feuil1!$A$4:$A$13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Feuil1!$B$4:$B$13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36000</c:v>
                </c:pt>
                <c:pt idx="2">
                  <c:v>42000</c:v>
                </c:pt>
                <c:pt idx="3">
                  <c:v>48000</c:v>
                </c:pt>
                <c:pt idx="4">
                  <c:v>54000</c:v>
                </c:pt>
                <c:pt idx="5">
                  <c:v>60000</c:v>
                </c:pt>
                <c:pt idx="6">
                  <c:v>66000</c:v>
                </c:pt>
                <c:pt idx="7">
                  <c:v>72000</c:v>
                </c:pt>
                <c:pt idx="8">
                  <c:v>78000</c:v>
                </c:pt>
                <c:pt idx="9">
                  <c:v>84000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A-4397-A3FF-7EDA292D065C}"/>
            </c:ext>
          </c:extLst>
        </c:ser>
        <c:ser>
          <c:idx val="1"/>
          <c:order val="1"/>
          <c:tx>
            <c:v>Economie</c:v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Feuil1!$A$4:$A$13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Feuil1!$C$4:$C$13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12750</c:v>
                </c:pt>
                <c:pt idx="3">
                  <c:v>25500</c:v>
                </c:pt>
                <c:pt idx="4">
                  <c:v>38250</c:v>
                </c:pt>
                <c:pt idx="5">
                  <c:v>51000</c:v>
                </c:pt>
                <c:pt idx="6">
                  <c:v>63750</c:v>
                </c:pt>
                <c:pt idx="7">
                  <c:v>76500</c:v>
                </c:pt>
                <c:pt idx="8">
                  <c:v>89250</c:v>
                </c:pt>
                <c:pt idx="9">
                  <c:v>102000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A-4397-A3FF-7EDA292D065C}"/>
            </c:ext>
          </c:extLst>
        </c:ser>
        <c:ser>
          <c:idx val="2"/>
          <c:order val="2"/>
          <c:tx>
            <c:v>Investissement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Feuil1!$A$4:$A$13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Feuil1!$F$4:$F$13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  <c:pt idx="5">
                  <c:v>75000</c:v>
                </c:pt>
                <c:pt idx="6">
                  <c:v>90000</c:v>
                </c:pt>
                <c:pt idx="7">
                  <c:v>105000</c:v>
                </c:pt>
                <c:pt idx="8">
                  <c:v>120000</c:v>
                </c:pt>
                <c:pt idx="9">
                  <c:v>135000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CA-4397-A3FF-7EDA292D065C}"/>
            </c:ext>
          </c:extLst>
        </c:ser>
        <c:ser>
          <c:idx val="3"/>
          <c:order val="3"/>
          <c:tx>
            <c:strRef>
              <c:f>Feuil1!$G$3</c:f>
              <c:strCache>
                <c:ptCount val="1"/>
                <c:pt idx="0">
                  <c:v>Economie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Feuil1!$A$4:$A$13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Feuil1!$G$4:$G$13</c:f>
              <c:numCache>
                <c:formatCode>_-* #\ ##0\ _€_-;\-* #\ ##0\ _€_-;_-* "-"??\ _€_-;_-@_-</c:formatCode>
                <c:ptCount val="10"/>
                <c:pt idx="0" formatCode="General">
                  <c:v>0</c:v>
                </c:pt>
                <c:pt idx="1">
                  <c:v>12750</c:v>
                </c:pt>
                <c:pt idx="2" formatCode="General">
                  <c:v>25500</c:v>
                </c:pt>
                <c:pt idx="3" formatCode="General">
                  <c:v>38250</c:v>
                </c:pt>
                <c:pt idx="4" formatCode="General">
                  <c:v>51000</c:v>
                </c:pt>
                <c:pt idx="5" formatCode="General">
                  <c:v>63750</c:v>
                </c:pt>
                <c:pt idx="6" formatCode="General">
                  <c:v>76500</c:v>
                </c:pt>
                <c:pt idx="7" formatCode="General">
                  <c:v>89250</c:v>
                </c:pt>
                <c:pt idx="8" formatCode="General">
                  <c:v>102000</c:v>
                </c:pt>
                <c:pt idx="9" formatCode="General">
                  <c:v>114750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CA-4397-A3FF-7EDA292D0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34544"/>
        <c:axId val="391132576"/>
      </c:lineChart>
      <c:catAx>
        <c:axId val="39113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1132576"/>
        <c:crosses val="autoZero"/>
        <c:auto val="1"/>
        <c:lblAlgn val="ctr"/>
        <c:lblOffset val="100"/>
        <c:noMultiLvlLbl val="0"/>
      </c:catAx>
      <c:valAx>
        <c:axId val="39113257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Coût/Economie (€ HT)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1134544"/>
        <c:crosses val="autoZero"/>
        <c:crossBetween val="midCat"/>
        <c:majorUnit val="10000"/>
        <c:minorUnit val="5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Courbes comparatives</a:t>
            </a:r>
            <a:r>
              <a:rPr lang="fr-FR" baseline="0"/>
              <a:t> de rentabilité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46302083333334"/>
          <c:y val="0.15824074074074074"/>
          <c:w val="0.63923489583333337"/>
          <c:h val="0.71894241898148148"/>
        </c:manualLayout>
      </c:layout>
      <c:lineChart>
        <c:grouping val="standard"/>
        <c:varyColors val="0"/>
        <c:ser>
          <c:idx val="0"/>
          <c:order val="0"/>
          <c:tx>
            <c:v>Investissement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Feuil1!$A$4:$A$13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Feuil1!$B$4:$B$13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36000</c:v>
                </c:pt>
                <c:pt idx="2">
                  <c:v>42000</c:v>
                </c:pt>
                <c:pt idx="3">
                  <c:v>48000</c:v>
                </c:pt>
                <c:pt idx="4">
                  <c:v>54000</c:v>
                </c:pt>
                <c:pt idx="5">
                  <c:v>60000</c:v>
                </c:pt>
                <c:pt idx="6">
                  <c:v>66000</c:v>
                </c:pt>
                <c:pt idx="7">
                  <c:v>72000</c:v>
                </c:pt>
                <c:pt idx="8">
                  <c:v>78000</c:v>
                </c:pt>
                <c:pt idx="9">
                  <c:v>84000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2-414C-A1A4-2EE3B59E1248}"/>
            </c:ext>
          </c:extLst>
        </c:ser>
        <c:ser>
          <c:idx val="1"/>
          <c:order val="1"/>
          <c:tx>
            <c:v>Economie</c:v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Feuil1!$A$4:$A$13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Feuil1!$C$4:$C$13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12750</c:v>
                </c:pt>
                <c:pt idx="3">
                  <c:v>25500</c:v>
                </c:pt>
                <c:pt idx="4">
                  <c:v>38250</c:v>
                </c:pt>
                <c:pt idx="5">
                  <c:v>51000</c:v>
                </c:pt>
                <c:pt idx="6">
                  <c:v>63750</c:v>
                </c:pt>
                <c:pt idx="7">
                  <c:v>76500</c:v>
                </c:pt>
                <c:pt idx="8">
                  <c:v>89250</c:v>
                </c:pt>
                <c:pt idx="9">
                  <c:v>102000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2-414C-A1A4-2EE3B59E1248}"/>
            </c:ext>
          </c:extLst>
        </c:ser>
        <c:ser>
          <c:idx val="2"/>
          <c:order val="2"/>
          <c:tx>
            <c:v>Investissement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Feuil1!$A$4:$A$13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Feuil1!$F$30:$F$39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12000</c:v>
                </c:pt>
                <c:pt idx="2">
                  <c:v>24000</c:v>
                </c:pt>
                <c:pt idx="3">
                  <c:v>36000</c:v>
                </c:pt>
                <c:pt idx="4">
                  <c:v>48000</c:v>
                </c:pt>
                <c:pt idx="5">
                  <c:v>60000</c:v>
                </c:pt>
                <c:pt idx="6">
                  <c:v>72000</c:v>
                </c:pt>
                <c:pt idx="7">
                  <c:v>84000</c:v>
                </c:pt>
                <c:pt idx="8">
                  <c:v>96000</c:v>
                </c:pt>
                <c:pt idx="9">
                  <c:v>108000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12-414C-A1A4-2EE3B59E1248}"/>
            </c:ext>
          </c:extLst>
        </c:ser>
        <c:ser>
          <c:idx val="3"/>
          <c:order val="3"/>
          <c:tx>
            <c:strRef>
              <c:f>Feuil1!$G$3</c:f>
              <c:strCache>
                <c:ptCount val="1"/>
                <c:pt idx="0">
                  <c:v>Economie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Feuil1!$A$4:$A$13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Feuil1!$G$4:$G$13</c:f>
              <c:numCache>
                <c:formatCode>_-* #\ ##0\ _€_-;\-* #\ ##0\ _€_-;_-* "-"??\ _€_-;_-@_-</c:formatCode>
                <c:ptCount val="10"/>
                <c:pt idx="0" formatCode="General">
                  <c:v>0</c:v>
                </c:pt>
                <c:pt idx="1">
                  <c:v>12750</c:v>
                </c:pt>
                <c:pt idx="2" formatCode="General">
                  <c:v>25500</c:v>
                </c:pt>
                <c:pt idx="3" formatCode="General">
                  <c:v>38250</c:v>
                </c:pt>
                <c:pt idx="4" formatCode="General">
                  <c:v>51000</c:v>
                </c:pt>
                <c:pt idx="5" formatCode="General">
                  <c:v>63750</c:v>
                </c:pt>
                <c:pt idx="6" formatCode="General">
                  <c:v>76500</c:v>
                </c:pt>
                <c:pt idx="7" formatCode="General">
                  <c:v>89250</c:v>
                </c:pt>
                <c:pt idx="8" formatCode="General">
                  <c:v>102000</c:v>
                </c:pt>
                <c:pt idx="9" formatCode="General">
                  <c:v>114750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12-414C-A1A4-2EE3B59E1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34544"/>
        <c:axId val="391132576"/>
      </c:lineChart>
      <c:catAx>
        <c:axId val="39113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1132576"/>
        <c:crosses val="autoZero"/>
        <c:auto val="1"/>
        <c:lblAlgn val="ctr"/>
        <c:lblOffset val="100"/>
        <c:noMultiLvlLbl val="0"/>
      </c:catAx>
      <c:valAx>
        <c:axId val="39113257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Coût/Economie (€ HT)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1134544"/>
        <c:crosses val="autoZero"/>
        <c:crossBetween val="midCat"/>
        <c:majorUnit val="10000"/>
        <c:minorUnit val="5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1</xdr:row>
      <xdr:rowOff>42862</xdr:rowOff>
    </xdr:from>
    <xdr:to>
      <xdr:col>22</xdr:col>
      <xdr:colOff>664125</xdr:colOff>
      <xdr:row>18</xdr:row>
      <xdr:rowOff>117487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EA46362-FC2C-4D2B-B735-A2F18C4401E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27</xdr:row>
      <xdr:rowOff>180975</xdr:rowOff>
    </xdr:from>
    <xdr:to>
      <xdr:col>22</xdr:col>
      <xdr:colOff>578400</xdr:colOff>
      <xdr:row>45</xdr:row>
      <xdr:rowOff>74625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43A7DD5-E390-437B-A1BE-5554AC5F860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showGridLines="0" tabSelected="1" zoomScale="70" zoomScaleNormal="70" workbookViewId="0">
      <selection activeCell="J29" sqref="J29:O46"/>
    </sheetView>
  </sheetViews>
  <sheetFormatPr baseColWidth="10" defaultRowHeight="15" x14ac:dyDescent="0.25"/>
  <cols>
    <col min="2" max="2" width="14.5703125" bestFit="1" customWidth="1"/>
    <col min="6" max="6" width="14.5703125" bestFit="1" customWidth="1"/>
    <col min="10" max="10" width="42" bestFit="1" customWidth="1"/>
    <col min="11" max="13" width="12.7109375" hidden="1" customWidth="1"/>
    <col min="14" max="15" width="20.7109375" customWidth="1"/>
  </cols>
  <sheetData>
    <row r="1" spans="1:15" ht="15.75" thickBot="1" x14ac:dyDescent="0.3"/>
    <row r="2" spans="1:15" ht="19.5" thickBot="1" x14ac:dyDescent="0.35">
      <c r="B2" s="50" t="s">
        <v>23</v>
      </c>
      <c r="C2" s="50"/>
      <c r="D2" s="50"/>
      <c r="E2" s="49"/>
      <c r="F2" s="50" t="s">
        <v>15</v>
      </c>
      <c r="G2" s="50"/>
      <c r="J2" s="2"/>
      <c r="K2" s="9" t="s">
        <v>0</v>
      </c>
      <c r="L2" s="10" t="s">
        <v>1</v>
      </c>
      <c r="M2" s="32" t="s">
        <v>2</v>
      </c>
      <c r="N2" s="42" t="s">
        <v>27</v>
      </c>
      <c r="O2" s="43" t="s">
        <v>28</v>
      </c>
    </row>
    <row r="3" spans="1:15" x14ac:dyDescent="0.25">
      <c r="A3" t="s">
        <v>20</v>
      </c>
      <c r="B3" t="s">
        <v>22</v>
      </c>
      <c r="C3" t="s">
        <v>21</v>
      </c>
      <c r="D3" t="s">
        <v>25</v>
      </c>
      <c r="F3" t="s">
        <v>24</v>
      </c>
      <c r="G3" t="s">
        <v>21</v>
      </c>
      <c r="H3" t="s">
        <v>25</v>
      </c>
      <c r="J3" s="4" t="s">
        <v>12</v>
      </c>
      <c r="K3" s="12">
        <v>400</v>
      </c>
      <c r="L3" s="13">
        <v>300</v>
      </c>
      <c r="M3" s="33">
        <v>200</v>
      </c>
      <c r="N3" s="60">
        <v>170</v>
      </c>
      <c r="O3" s="61">
        <v>170</v>
      </c>
    </row>
    <row r="4" spans="1:15" x14ac:dyDescent="0.25">
      <c r="A4">
        <v>0</v>
      </c>
      <c r="B4">
        <v>0</v>
      </c>
      <c r="C4">
        <v>0</v>
      </c>
      <c r="D4">
        <v>0</v>
      </c>
      <c r="F4">
        <v>0</v>
      </c>
      <c r="G4">
        <v>0</v>
      </c>
      <c r="H4">
        <v>0</v>
      </c>
      <c r="J4" s="5" t="s">
        <v>3</v>
      </c>
      <c r="K4" s="6">
        <v>1</v>
      </c>
      <c r="L4" s="3">
        <f>K4</f>
        <v>1</v>
      </c>
      <c r="M4" s="34">
        <f>L4</f>
        <v>1</v>
      </c>
      <c r="N4" s="56">
        <v>0.5</v>
      </c>
      <c r="O4" s="57">
        <v>0.5</v>
      </c>
    </row>
    <row r="5" spans="1:15" ht="15.75" thickBot="1" x14ac:dyDescent="0.3">
      <c r="A5">
        <v>1</v>
      </c>
      <c r="B5" s="48">
        <f>$N$9+(A5-1)*$N$12</f>
        <v>36000</v>
      </c>
      <c r="C5" s="48">
        <f>(A5-1)*$N$6</f>
        <v>0</v>
      </c>
      <c r="D5" s="48">
        <f>B5-C5</f>
        <v>36000</v>
      </c>
      <c r="E5" s="48"/>
      <c r="F5" s="48">
        <f>$O$9+(A5)*$O$15</f>
        <v>15000</v>
      </c>
      <c r="G5" s="97">
        <f>(A5)*$O$6</f>
        <v>12750</v>
      </c>
      <c r="H5" s="48">
        <f>F5-G5</f>
        <v>2250</v>
      </c>
      <c r="I5" s="48"/>
      <c r="J5" s="14" t="s">
        <v>34</v>
      </c>
      <c r="K5" s="15">
        <v>150</v>
      </c>
      <c r="L5" s="16">
        <f>K5</f>
        <v>150</v>
      </c>
      <c r="M5" s="35">
        <f>L5</f>
        <v>150</v>
      </c>
      <c r="N5" s="63">
        <v>150</v>
      </c>
      <c r="O5" s="64">
        <v>150</v>
      </c>
    </row>
    <row r="6" spans="1:15" x14ac:dyDescent="0.25">
      <c r="A6">
        <v>2</v>
      </c>
      <c r="B6" s="48">
        <f>$N$9+(A6-1)*$N$12</f>
        <v>42000</v>
      </c>
      <c r="C6" s="48">
        <f>(A6-1)*$N$6</f>
        <v>12750</v>
      </c>
      <c r="D6" s="48">
        <f>B6-C6</f>
        <v>29250</v>
      </c>
      <c r="E6" s="48"/>
      <c r="F6" s="48">
        <f>$O$9+(A6)*$O$15</f>
        <v>30000</v>
      </c>
      <c r="G6">
        <f>(A6)*$O$6</f>
        <v>25500</v>
      </c>
      <c r="H6" s="48">
        <f t="shared" ref="H6:H15" si="0">F6-G6</f>
        <v>4500</v>
      </c>
      <c r="J6" s="23" t="s">
        <v>29</v>
      </c>
      <c r="K6" s="21">
        <f>K3*K4*K5</f>
        <v>60000</v>
      </c>
      <c r="L6" s="26">
        <f>L3*L4*L5</f>
        <v>45000</v>
      </c>
      <c r="M6" s="36">
        <f>M3*M4*M5</f>
        <v>30000</v>
      </c>
      <c r="N6" s="76">
        <f>N3*N4*N5</f>
        <v>12750</v>
      </c>
      <c r="O6" s="76">
        <f>O3*O4*O5</f>
        <v>12750</v>
      </c>
    </row>
    <row r="7" spans="1:15" ht="15.75" thickBot="1" x14ac:dyDescent="0.3">
      <c r="A7">
        <v>3</v>
      </c>
      <c r="B7" s="48">
        <f>$N$9+(A7-1)*$N$12</f>
        <v>48000</v>
      </c>
      <c r="C7" s="48">
        <f>(A7-1)*$N$6</f>
        <v>25500</v>
      </c>
      <c r="D7" s="48">
        <f t="shared" ref="D7:D15" si="1">B7-C7</f>
        <v>22500</v>
      </c>
      <c r="E7" s="48"/>
      <c r="F7" s="48">
        <f>$O$9+(A7)*$O$15</f>
        <v>45000</v>
      </c>
      <c r="G7">
        <f>(A7)*$O$6</f>
        <v>38250</v>
      </c>
      <c r="H7" s="48">
        <f t="shared" si="0"/>
        <v>6750</v>
      </c>
      <c r="J7" s="85" t="s">
        <v>14</v>
      </c>
      <c r="K7" s="27">
        <f>K6/12</f>
        <v>5000</v>
      </c>
      <c r="L7" s="28">
        <f t="shared" ref="L7:M7" si="2">L6/12</f>
        <v>3750</v>
      </c>
      <c r="M7" s="37">
        <f t="shared" si="2"/>
        <v>2500</v>
      </c>
      <c r="N7" s="65">
        <f>N6/12</f>
        <v>1062.5</v>
      </c>
      <c r="O7" s="84">
        <f>O6/12</f>
        <v>1062.5</v>
      </c>
    </row>
    <row r="8" spans="1:15" ht="15.75" thickBot="1" x14ac:dyDescent="0.3">
      <c r="A8">
        <v>4</v>
      </c>
      <c r="B8" s="48">
        <f>$N$9+(A8-1)*$N$12</f>
        <v>54000</v>
      </c>
      <c r="C8" s="48">
        <f>(A8-1)*$N$6</f>
        <v>38250</v>
      </c>
      <c r="D8" s="48">
        <f t="shared" si="1"/>
        <v>15750</v>
      </c>
      <c r="E8" s="48"/>
      <c r="F8" s="48">
        <f>$O$9+(A8)*$O$15</f>
        <v>60000</v>
      </c>
      <c r="G8">
        <f>(A8)*$O$6</f>
        <v>51000</v>
      </c>
      <c r="H8" s="48">
        <f t="shared" si="0"/>
        <v>9000</v>
      </c>
      <c r="I8" s="1"/>
      <c r="J8" s="80" t="s">
        <v>35</v>
      </c>
      <c r="K8" s="81"/>
      <c r="L8" s="82"/>
      <c r="M8" s="83"/>
      <c r="N8" s="66">
        <f>N4*N5</f>
        <v>75</v>
      </c>
      <c r="O8" s="67">
        <f>O4*O5</f>
        <v>75</v>
      </c>
    </row>
    <row r="9" spans="1:15" x14ac:dyDescent="0.25">
      <c r="A9">
        <v>5</v>
      </c>
      <c r="B9" s="48">
        <f>$N$9+(A9-1)*$N$12</f>
        <v>60000</v>
      </c>
      <c r="C9" s="48">
        <f>(A9-1)*$N$6</f>
        <v>51000</v>
      </c>
      <c r="D9" s="48">
        <f t="shared" si="1"/>
        <v>9000</v>
      </c>
      <c r="E9" s="48"/>
      <c r="F9" s="48">
        <f>$O$9+(A9)*$O$15</f>
        <v>75000</v>
      </c>
      <c r="G9">
        <f>(A9)*$O$6</f>
        <v>63750</v>
      </c>
      <c r="H9" s="48">
        <f t="shared" si="0"/>
        <v>11250</v>
      </c>
      <c r="I9" s="1"/>
      <c r="J9" s="4" t="s">
        <v>30</v>
      </c>
      <c r="K9" s="12">
        <v>75000</v>
      </c>
      <c r="L9" s="13">
        <f>K9</f>
        <v>75000</v>
      </c>
      <c r="M9" s="33">
        <f>L9</f>
        <v>75000</v>
      </c>
      <c r="N9" s="60">
        <v>36000</v>
      </c>
      <c r="O9" s="61">
        <v>0</v>
      </c>
    </row>
    <row r="10" spans="1:15" ht="15.75" thickBot="1" x14ac:dyDescent="0.3">
      <c r="A10">
        <v>6</v>
      </c>
      <c r="B10" s="48">
        <f>$N$9+(A10-1)*$N$12</f>
        <v>66000</v>
      </c>
      <c r="C10" s="48">
        <f>(A10-1)*$N$6</f>
        <v>63750</v>
      </c>
      <c r="D10" s="48">
        <f t="shared" si="1"/>
        <v>2250</v>
      </c>
      <c r="E10" s="48"/>
      <c r="F10" s="48">
        <f>$O$9+(A10)*$O$15</f>
        <v>90000</v>
      </c>
      <c r="G10">
        <f>(A10)*$O$6</f>
        <v>76500</v>
      </c>
      <c r="H10" s="48">
        <f t="shared" si="0"/>
        <v>13500</v>
      </c>
      <c r="I10" s="1"/>
      <c r="J10" s="29" t="s">
        <v>31</v>
      </c>
      <c r="K10" s="30">
        <f>K9/K3</f>
        <v>187.5</v>
      </c>
      <c r="L10" s="31">
        <f>L9/L3</f>
        <v>250</v>
      </c>
      <c r="M10" s="38">
        <f>M9/M3</f>
        <v>375</v>
      </c>
      <c r="N10" s="63">
        <f>N9/N3</f>
        <v>211.76470588235293</v>
      </c>
      <c r="O10" s="64">
        <f>O9/O3</f>
        <v>0</v>
      </c>
    </row>
    <row r="11" spans="1:15" x14ac:dyDescent="0.25">
      <c r="A11">
        <v>7</v>
      </c>
      <c r="B11" s="48">
        <f>$N$9+(A11-1)*$N$12</f>
        <v>72000</v>
      </c>
      <c r="C11" s="48">
        <f>(A11-1)*$N$6</f>
        <v>76500</v>
      </c>
      <c r="D11" s="48">
        <f t="shared" si="1"/>
        <v>-4500</v>
      </c>
      <c r="E11" s="48"/>
      <c r="F11" s="48">
        <f>$O$9+(A11)*$O$15</f>
        <v>105000</v>
      </c>
      <c r="G11">
        <f>(A11)*$O$6</f>
        <v>89250</v>
      </c>
      <c r="H11" s="48">
        <f t="shared" si="0"/>
        <v>15750</v>
      </c>
      <c r="I11" s="1"/>
      <c r="J11" s="4" t="s">
        <v>32</v>
      </c>
      <c r="K11" s="12">
        <v>1000</v>
      </c>
      <c r="L11" s="13">
        <f t="shared" ref="L11:M15" si="3">K11</f>
        <v>1000</v>
      </c>
      <c r="M11" s="33">
        <f t="shared" si="3"/>
        <v>1000</v>
      </c>
      <c r="N11" s="60">
        <v>500</v>
      </c>
      <c r="O11" s="68" t="s">
        <v>16</v>
      </c>
    </row>
    <row r="12" spans="1:15" ht="15.75" thickBot="1" x14ac:dyDescent="0.3">
      <c r="A12">
        <v>8</v>
      </c>
      <c r="B12" s="48">
        <f>$N$9+(A12-1)*$N$12</f>
        <v>78000</v>
      </c>
      <c r="C12" s="48">
        <f>(A12-1)*$N$6</f>
        <v>89250</v>
      </c>
      <c r="D12" s="48">
        <f t="shared" si="1"/>
        <v>-11250</v>
      </c>
      <c r="E12" s="48"/>
      <c r="F12" s="48">
        <f>$O$9+(A12)*$O$15</f>
        <v>120000</v>
      </c>
      <c r="G12">
        <f>(A12)*$O$6</f>
        <v>102000</v>
      </c>
      <c r="H12" s="48">
        <f t="shared" si="0"/>
        <v>18000</v>
      </c>
      <c r="I12" s="1"/>
      <c r="J12" s="51" t="s">
        <v>33</v>
      </c>
      <c r="K12" s="30">
        <f>K11*12</f>
        <v>12000</v>
      </c>
      <c r="L12" s="31">
        <f t="shared" si="3"/>
        <v>12000</v>
      </c>
      <c r="M12" s="38">
        <f t="shared" si="3"/>
        <v>12000</v>
      </c>
      <c r="N12" s="62">
        <f>N11*12</f>
        <v>6000</v>
      </c>
      <c r="O12" s="69" t="s">
        <v>16</v>
      </c>
    </row>
    <row r="13" spans="1:15" ht="15.75" thickBot="1" x14ac:dyDescent="0.3">
      <c r="A13">
        <v>9</v>
      </c>
      <c r="B13" s="48">
        <f>$N$9+(A13-1)*$N$12</f>
        <v>84000</v>
      </c>
      <c r="C13" s="48">
        <f>(A13-1)*$N$6</f>
        <v>102000</v>
      </c>
      <c r="D13" s="48">
        <f t="shared" si="1"/>
        <v>-18000</v>
      </c>
      <c r="E13" s="48"/>
      <c r="F13" s="48">
        <f>$O$9+(A13)*$O$15</f>
        <v>135000</v>
      </c>
      <c r="G13">
        <f>(A13)*$O$6</f>
        <v>114750</v>
      </c>
      <c r="H13" s="48">
        <f t="shared" si="0"/>
        <v>20250</v>
      </c>
      <c r="J13" s="52" t="s">
        <v>26</v>
      </c>
      <c r="K13" s="53"/>
      <c r="L13" s="54"/>
      <c r="M13" s="55"/>
      <c r="N13" s="70">
        <f>N12/N3</f>
        <v>35.294117647058826</v>
      </c>
      <c r="O13" s="71" t="s">
        <v>16</v>
      </c>
    </row>
    <row r="14" spans="1:15" x14ac:dyDescent="0.25">
      <c r="A14">
        <v>10</v>
      </c>
      <c r="B14" s="48">
        <f>$N$9+(A14-1)*$N$12</f>
        <v>90000</v>
      </c>
      <c r="C14" s="48">
        <f>(A14-1)*$N$6</f>
        <v>114750</v>
      </c>
      <c r="D14" s="48">
        <f t="shared" si="1"/>
        <v>-24750</v>
      </c>
      <c r="E14" s="48"/>
      <c r="F14" s="48">
        <f>$O$9+(A14)*$O$15</f>
        <v>150000</v>
      </c>
      <c r="G14">
        <f>(A14)*$O$6</f>
        <v>127500</v>
      </c>
      <c r="H14" s="48">
        <f t="shared" si="0"/>
        <v>22500</v>
      </c>
      <c r="J14" s="11" t="s">
        <v>7</v>
      </c>
      <c r="K14" s="7">
        <v>2000</v>
      </c>
      <c r="L14" s="8">
        <f t="shared" si="3"/>
        <v>2000</v>
      </c>
      <c r="M14" s="39">
        <f t="shared" si="3"/>
        <v>2000</v>
      </c>
      <c r="N14" s="72" t="s">
        <v>17</v>
      </c>
      <c r="O14" s="73">
        <f>O15/12</f>
        <v>1250</v>
      </c>
    </row>
    <row r="15" spans="1:15" x14ac:dyDescent="0.25">
      <c r="A15">
        <v>11</v>
      </c>
      <c r="B15" s="48">
        <f>$N$9+(A15-1)*$N$12</f>
        <v>96000</v>
      </c>
      <c r="C15" s="48">
        <f>(A15-1)*$N$6</f>
        <v>127500</v>
      </c>
      <c r="D15" s="48">
        <f t="shared" si="1"/>
        <v>-31500</v>
      </c>
      <c r="E15" s="48"/>
      <c r="F15" s="48">
        <f>$O$9+(A15)*$O$15</f>
        <v>165000</v>
      </c>
      <c r="G15">
        <f>(A15)*$O$6</f>
        <v>140250</v>
      </c>
      <c r="H15" s="48">
        <f t="shared" si="0"/>
        <v>24750</v>
      </c>
      <c r="J15" s="51" t="s">
        <v>8</v>
      </c>
      <c r="K15" s="15">
        <f>K14*12</f>
        <v>24000</v>
      </c>
      <c r="L15" s="16">
        <f t="shared" si="3"/>
        <v>24000</v>
      </c>
      <c r="M15" s="35">
        <f t="shared" si="3"/>
        <v>24000</v>
      </c>
      <c r="N15" s="69" t="s">
        <v>17</v>
      </c>
      <c r="O15" s="62">
        <f>15000</f>
        <v>15000</v>
      </c>
    </row>
    <row r="16" spans="1:15" ht="15.75" thickBot="1" x14ac:dyDescent="0.3">
      <c r="J16" s="44" t="s">
        <v>19</v>
      </c>
      <c r="K16" s="45"/>
      <c r="L16" s="46"/>
      <c r="M16" s="47"/>
      <c r="N16" s="74" t="s">
        <v>17</v>
      </c>
      <c r="O16" s="75">
        <f>O15/O3</f>
        <v>88.235294117647058</v>
      </c>
    </row>
    <row r="17" spans="1:15" x14ac:dyDescent="0.25">
      <c r="J17" s="23" t="s">
        <v>9</v>
      </c>
      <c r="K17" s="21">
        <f>K9/K6</f>
        <v>1.25</v>
      </c>
      <c r="L17" s="22">
        <f>L9/L6</f>
        <v>1.6666666666666667</v>
      </c>
      <c r="M17" s="36">
        <f>M9/M6</f>
        <v>2.5</v>
      </c>
      <c r="N17" s="58">
        <f>N9/N6</f>
        <v>2.8235294117647061</v>
      </c>
      <c r="O17" s="76">
        <f>O9/O6</f>
        <v>0</v>
      </c>
    </row>
    <row r="18" spans="1:15" x14ac:dyDescent="0.25">
      <c r="J18" s="24" t="s">
        <v>10</v>
      </c>
      <c r="K18" s="18">
        <f>K17/(1-K12/K6)</f>
        <v>1.5625</v>
      </c>
      <c r="L18" s="17">
        <f>L17/(1-L12/L6)</f>
        <v>2.2727272727272725</v>
      </c>
      <c r="M18" s="40">
        <f>M17/(1-M12/M6)</f>
        <v>4.166666666666667</v>
      </c>
      <c r="N18" s="79">
        <f>N17/(1-N12/N6)+1</f>
        <v>6.3333333333333339</v>
      </c>
      <c r="O18" s="77" t="s">
        <v>18</v>
      </c>
    </row>
    <row r="19" spans="1:15" ht="15.75" thickBot="1" x14ac:dyDescent="0.3">
      <c r="J19" s="25" t="s">
        <v>11</v>
      </c>
      <c r="K19" s="19">
        <f>K17/(1-(K12+K15)/K6)</f>
        <v>3.125</v>
      </c>
      <c r="L19" s="20">
        <f>L17/(1-(L12+L15)/L6)</f>
        <v>8.3333333333333357</v>
      </c>
      <c r="M19" s="41">
        <f>IF(((M12+M15)/M6)=1,"équilibre",M17/(1-(M12+M15)/M6))</f>
        <v>-12.500000000000004</v>
      </c>
      <c r="N19" s="59" t="s">
        <v>18</v>
      </c>
      <c r="O19" s="78" t="str">
        <f>IF(((O15)/O6)=1,"équilibre",IF((O17/(1-(O15)/O6))&lt;=0,"Jamais rentable",(O17/(1-(O15)/O6))))</f>
        <v>Jamais rentable</v>
      </c>
    </row>
    <row r="28" spans="1:15" ht="15.75" thickBot="1" x14ac:dyDescent="0.3">
      <c r="B28" s="50" t="s">
        <v>23</v>
      </c>
      <c r="C28" s="50"/>
      <c r="D28" s="50"/>
      <c r="E28" s="49"/>
      <c r="F28" s="50" t="s">
        <v>15</v>
      </c>
      <c r="G28" s="50"/>
    </row>
    <row r="29" spans="1:15" ht="19.5" thickBot="1" x14ac:dyDescent="0.35">
      <c r="A29" t="s">
        <v>20</v>
      </c>
      <c r="B29" t="s">
        <v>22</v>
      </c>
      <c r="C29" t="s">
        <v>21</v>
      </c>
      <c r="D29" t="s">
        <v>25</v>
      </c>
      <c r="F29" t="s">
        <v>24</v>
      </c>
      <c r="G29" t="s">
        <v>21</v>
      </c>
      <c r="H29" t="s">
        <v>25</v>
      </c>
      <c r="J29" s="2"/>
      <c r="K29" s="9" t="s">
        <v>0</v>
      </c>
      <c r="L29" s="10" t="s">
        <v>1</v>
      </c>
      <c r="M29" s="32" t="s">
        <v>2</v>
      </c>
      <c r="N29" s="42" t="s">
        <v>27</v>
      </c>
      <c r="O29" s="43" t="s">
        <v>28</v>
      </c>
    </row>
    <row r="30" spans="1:15" x14ac:dyDescent="0.25">
      <c r="A30">
        <v>0</v>
      </c>
      <c r="B30">
        <v>0</v>
      </c>
      <c r="C30">
        <v>0</v>
      </c>
      <c r="D30">
        <v>0</v>
      </c>
      <c r="F30">
        <v>0</v>
      </c>
      <c r="G30">
        <v>0</v>
      </c>
      <c r="H30">
        <v>0</v>
      </c>
      <c r="J30" s="4" t="s">
        <v>12</v>
      </c>
      <c r="K30" s="12">
        <v>400</v>
      </c>
      <c r="L30" s="13">
        <v>300</v>
      </c>
      <c r="M30" s="33">
        <v>200</v>
      </c>
      <c r="N30" s="60">
        <v>170</v>
      </c>
      <c r="O30" s="61">
        <v>170</v>
      </c>
    </row>
    <row r="31" spans="1:15" x14ac:dyDescent="0.25">
      <c r="A31">
        <v>1</v>
      </c>
      <c r="B31" s="48">
        <f>$N$36+(A31-1)*$N$39</f>
        <v>36000</v>
      </c>
      <c r="C31" s="48">
        <f>(A31-1)*$N$6</f>
        <v>0</v>
      </c>
      <c r="D31" s="48">
        <f>B31-C31</f>
        <v>36000</v>
      </c>
      <c r="E31" s="48"/>
      <c r="F31" s="48">
        <f>$O$36+(A31)*$O$42</f>
        <v>12000</v>
      </c>
      <c r="G31">
        <f>(A31)*$O$6</f>
        <v>12750</v>
      </c>
      <c r="H31" s="48">
        <f>F31-G31</f>
        <v>-750</v>
      </c>
      <c r="J31" s="5" t="s">
        <v>3</v>
      </c>
      <c r="K31" s="6">
        <v>1</v>
      </c>
      <c r="L31" s="3">
        <f>K31</f>
        <v>1</v>
      </c>
      <c r="M31" s="34">
        <f>L31</f>
        <v>1</v>
      </c>
      <c r="N31" s="56">
        <v>0.5</v>
      </c>
      <c r="O31" s="57">
        <v>0.5</v>
      </c>
    </row>
    <row r="32" spans="1:15" ht="15.75" thickBot="1" x14ac:dyDescent="0.3">
      <c r="A32">
        <v>2</v>
      </c>
      <c r="B32" s="48">
        <f>$N$9+(A32-1)*$N$12</f>
        <v>42000</v>
      </c>
      <c r="C32" s="48">
        <f>(A32-1)*$N$6</f>
        <v>12750</v>
      </c>
      <c r="D32" s="48">
        <f>B32-C32</f>
        <v>29250</v>
      </c>
      <c r="E32" s="48"/>
      <c r="F32" s="48">
        <f t="shared" ref="F32:F41" si="4">$O$36+(A32)*$O$42</f>
        <v>24000</v>
      </c>
      <c r="G32">
        <f>(A32)*$O$6</f>
        <v>25500</v>
      </c>
      <c r="H32" s="48">
        <f t="shared" ref="H32:H41" si="5">F32-G32</f>
        <v>-1500</v>
      </c>
      <c r="J32" s="14" t="s">
        <v>4</v>
      </c>
      <c r="K32" s="15">
        <v>150</v>
      </c>
      <c r="L32" s="16">
        <f>K32</f>
        <v>150</v>
      </c>
      <c r="M32" s="35">
        <f>L32</f>
        <v>150</v>
      </c>
      <c r="N32" s="63">
        <v>150</v>
      </c>
      <c r="O32" s="64">
        <v>150</v>
      </c>
    </row>
    <row r="33" spans="1:15" x14ac:dyDescent="0.25">
      <c r="A33">
        <v>3</v>
      </c>
      <c r="B33" s="48">
        <f>$N$9+(A33-1)*$N$12</f>
        <v>48000</v>
      </c>
      <c r="C33" s="48">
        <f>(A33-1)*$N$6</f>
        <v>25500</v>
      </c>
      <c r="D33" s="48">
        <f t="shared" ref="D33:D41" si="6">B33-C33</f>
        <v>22500</v>
      </c>
      <c r="E33" s="48"/>
      <c r="F33" s="48">
        <f t="shared" si="4"/>
        <v>36000</v>
      </c>
      <c r="G33">
        <f>(A33)*$O$6</f>
        <v>38250</v>
      </c>
      <c r="H33" s="48">
        <f t="shared" si="5"/>
        <v>-2250</v>
      </c>
      <c r="J33" s="23" t="s">
        <v>13</v>
      </c>
      <c r="K33" s="21">
        <f>K30*K31*K32</f>
        <v>60000</v>
      </c>
      <c r="L33" s="26">
        <f>L30*L31*L32</f>
        <v>45000</v>
      </c>
      <c r="M33" s="36">
        <f>M30*M31*M32</f>
        <v>30000</v>
      </c>
      <c r="N33" s="76">
        <f>N30*N31*N32</f>
        <v>12750</v>
      </c>
      <c r="O33" s="76">
        <f>O30*O31*O32</f>
        <v>12750</v>
      </c>
    </row>
    <row r="34" spans="1:15" x14ac:dyDescent="0.25">
      <c r="A34">
        <v>4</v>
      </c>
      <c r="B34" s="48">
        <f>$N$9+(A34-1)*$N$12</f>
        <v>54000</v>
      </c>
      <c r="C34" s="48">
        <f>(A34-1)*$N$6</f>
        <v>38250</v>
      </c>
      <c r="D34" s="48">
        <f t="shared" si="6"/>
        <v>15750</v>
      </c>
      <c r="E34" s="48"/>
      <c r="F34" s="48">
        <f t="shared" si="4"/>
        <v>48000</v>
      </c>
      <c r="G34">
        <f>(A34)*$O$6</f>
        <v>51000</v>
      </c>
      <c r="H34" s="48">
        <f t="shared" si="5"/>
        <v>-3000</v>
      </c>
      <c r="J34" s="24" t="s">
        <v>14</v>
      </c>
      <c r="K34" s="86">
        <f>K33/12</f>
        <v>5000</v>
      </c>
      <c r="L34" s="87">
        <f t="shared" ref="L34:M34" si="7">L33/12</f>
        <v>3750</v>
      </c>
      <c r="M34" s="88">
        <f t="shared" si="7"/>
        <v>2500</v>
      </c>
      <c r="N34" s="65">
        <f>N33/12</f>
        <v>1062.5</v>
      </c>
      <c r="O34" s="84">
        <f>O33/12</f>
        <v>1062.5</v>
      </c>
    </row>
    <row r="35" spans="1:15" ht="15.75" thickBot="1" x14ac:dyDescent="0.3">
      <c r="A35">
        <v>5</v>
      </c>
      <c r="B35" s="48">
        <f>$N$9+(A35-1)*$N$12</f>
        <v>60000</v>
      </c>
      <c r="C35" s="48">
        <f>(A35-1)*$N$6</f>
        <v>51000</v>
      </c>
      <c r="D35" s="48">
        <f t="shared" si="6"/>
        <v>9000</v>
      </c>
      <c r="E35" s="48"/>
      <c r="F35" s="48">
        <f t="shared" si="4"/>
        <v>60000</v>
      </c>
      <c r="G35">
        <f>(A35)*$O$6</f>
        <v>63750</v>
      </c>
      <c r="H35" s="48">
        <f t="shared" si="5"/>
        <v>-3750</v>
      </c>
      <c r="J35" s="80" t="s">
        <v>35</v>
      </c>
      <c r="K35" s="81"/>
      <c r="L35" s="82"/>
      <c r="M35" s="83"/>
      <c r="N35" s="66">
        <f>N31*N32</f>
        <v>75</v>
      </c>
      <c r="O35" s="67">
        <f>O31*O32</f>
        <v>75</v>
      </c>
    </row>
    <row r="36" spans="1:15" x14ac:dyDescent="0.25">
      <c r="A36">
        <v>6</v>
      </c>
      <c r="B36" s="48">
        <f>$N$9+(A36-1)*$N$12</f>
        <v>66000</v>
      </c>
      <c r="C36" s="48">
        <f>(A36-1)*$N$6</f>
        <v>63750</v>
      </c>
      <c r="D36" s="48">
        <f t="shared" si="6"/>
        <v>2250</v>
      </c>
      <c r="E36" s="48"/>
      <c r="F36" s="48">
        <f t="shared" si="4"/>
        <v>72000</v>
      </c>
      <c r="G36">
        <f>(A36)*$O$6</f>
        <v>76500</v>
      </c>
      <c r="H36" s="48">
        <f t="shared" si="5"/>
        <v>-4500</v>
      </c>
      <c r="J36" s="4" t="s">
        <v>30</v>
      </c>
      <c r="K36" s="12">
        <v>75000</v>
      </c>
      <c r="L36" s="13">
        <f>K36</f>
        <v>75000</v>
      </c>
      <c r="M36" s="33">
        <f>L36</f>
        <v>75000</v>
      </c>
      <c r="N36" s="60">
        <v>36000</v>
      </c>
      <c r="O36" s="61">
        <v>0</v>
      </c>
    </row>
    <row r="37" spans="1:15" ht="15.75" thickBot="1" x14ac:dyDescent="0.3">
      <c r="A37">
        <v>7</v>
      </c>
      <c r="B37" s="48">
        <f>$N$9+(A37-1)*$N$12</f>
        <v>72000</v>
      </c>
      <c r="C37" s="48">
        <f>(A37-1)*$N$6</f>
        <v>76500</v>
      </c>
      <c r="D37" s="48">
        <f t="shared" si="6"/>
        <v>-4500</v>
      </c>
      <c r="E37" s="48"/>
      <c r="F37" s="48">
        <f t="shared" si="4"/>
        <v>84000</v>
      </c>
      <c r="G37">
        <f>(A37)*$O$6</f>
        <v>89250</v>
      </c>
      <c r="H37" s="48">
        <f t="shared" si="5"/>
        <v>-5250</v>
      </c>
      <c r="J37" s="94" t="s">
        <v>31</v>
      </c>
      <c r="K37" s="30">
        <f>K36/K30</f>
        <v>187.5</v>
      </c>
      <c r="L37" s="31">
        <f>L36/L30</f>
        <v>250</v>
      </c>
      <c r="M37" s="38">
        <f>M36/M30</f>
        <v>375</v>
      </c>
      <c r="N37" s="64">
        <f>N36/N30</f>
        <v>211.76470588235293</v>
      </c>
      <c r="O37" s="64">
        <f>O36/O30</f>
        <v>0</v>
      </c>
    </row>
    <row r="38" spans="1:15" ht="15.75" thickBot="1" x14ac:dyDescent="0.3">
      <c r="A38">
        <v>8</v>
      </c>
      <c r="B38" s="48">
        <f>$N$9+(A38-1)*$N$12</f>
        <v>78000</v>
      </c>
      <c r="C38" s="48">
        <f>(A38-1)*$N$6</f>
        <v>89250</v>
      </c>
      <c r="D38" s="48">
        <f t="shared" si="6"/>
        <v>-11250</v>
      </c>
      <c r="E38" s="48"/>
      <c r="F38" s="48">
        <f t="shared" si="4"/>
        <v>96000</v>
      </c>
      <c r="G38">
        <f>(A38)*$O$6</f>
        <v>102000</v>
      </c>
      <c r="H38" s="48">
        <f t="shared" si="5"/>
        <v>-6000</v>
      </c>
      <c r="J38" s="95" t="s">
        <v>5</v>
      </c>
      <c r="K38" s="91">
        <v>1000</v>
      </c>
      <c r="L38" s="92">
        <f t="shared" ref="L38:L42" si="8">K38</f>
        <v>1000</v>
      </c>
      <c r="M38" s="93">
        <f t="shared" ref="M38:M42" si="9">L38</f>
        <v>1000</v>
      </c>
      <c r="N38" s="61">
        <v>500</v>
      </c>
      <c r="O38" s="68" t="s">
        <v>16</v>
      </c>
    </row>
    <row r="39" spans="1:15" ht="15.75" thickBot="1" x14ac:dyDescent="0.3">
      <c r="A39">
        <v>9</v>
      </c>
      <c r="B39" s="48">
        <f>$N$9+(A39-1)*$N$12</f>
        <v>84000</v>
      </c>
      <c r="C39" s="48">
        <f>(A39-1)*$N$6</f>
        <v>102000</v>
      </c>
      <c r="D39" s="48">
        <f t="shared" si="6"/>
        <v>-18000</v>
      </c>
      <c r="E39" s="48"/>
      <c r="F39" s="48">
        <f t="shared" si="4"/>
        <v>108000</v>
      </c>
      <c r="G39">
        <f>(A39)*$O$6</f>
        <v>114750</v>
      </c>
      <c r="H39" s="48">
        <f t="shared" si="5"/>
        <v>-6750</v>
      </c>
      <c r="J39" s="90" t="s">
        <v>6</v>
      </c>
      <c r="K39" s="53">
        <f>K38*12</f>
        <v>12000</v>
      </c>
      <c r="L39" s="54">
        <f t="shared" si="8"/>
        <v>12000</v>
      </c>
      <c r="M39" s="55">
        <f t="shared" si="9"/>
        <v>12000</v>
      </c>
      <c r="N39" s="73">
        <f>N38*12</f>
        <v>6000</v>
      </c>
      <c r="O39" s="89" t="s">
        <v>16</v>
      </c>
    </row>
    <row r="40" spans="1:15" ht="15.75" thickBot="1" x14ac:dyDescent="0.3">
      <c r="A40">
        <v>10</v>
      </c>
      <c r="B40" s="48">
        <f>$N$9+(A40-1)*$N$12</f>
        <v>90000</v>
      </c>
      <c r="C40" s="48">
        <f>(A40-1)*$N$6</f>
        <v>114750</v>
      </c>
      <c r="D40" s="48">
        <f t="shared" si="6"/>
        <v>-24750</v>
      </c>
      <c r="E40" s="48"/>
      <c r="F40" s="48">
        <f t="shared" si="4"/>
        <v>120000</v>
      </c>
      <c r="G40">
        <f>(A40)*$O$6</f>
        <v>127500</v>
      </c>
      <c r="H40" s="48">
        <f t="shared" si="5"/>
        <v>-7500</v>
      </c>
      <c r="J40" s="94" t="s">
        <v>26</v>
      </c>
      <c r="K40" s="53"/>
      <c r="L40" s="54"/>
      <c r="M40" s="55"/>
      <c r="N40" s="64">
        <f>N39/N30</f>
        <v>35.294117647058826</v>
      </c>
      <c r="O40" s="96" t="s">
        <v>16</v>
      </c>
    </row>
    <row r="41" spans="1:15" x14ac:dyDescent="0.25">
      <c r="A41">
        <v>11</v>
      </c>
      <c r="B41" s="48">
        <f>$N$9+(A41-1)*$N$12</f>
        <v>96000</v>
      </c>
      <c r="C41" s="48">
        <f>(A41-1)*$N$6</f>
        <v>127500</v>
      </c>
      <c r="D41" s="48">
        <f t="shared" si="6"/>
        <v>-31500</v>
      </c>
      <c r="E41" s="48"/>
      <c r="F41" s="48">
        <f t="shared" si="4"/>
        <v>132000</v>
      </c>
      <c r="G41">
        <f>(A41)*$O$6</f>
        <v>140250</v>
      </c>
      <c r="H41" s="48">
        <f t="shared" si="5"/>
        <v>-8250</v>
      </c>
      <c r="J41" s="11" t="s">
        <v>7</v>
      </c>
      <c r="K41" s="7">
        <v>2000</v>
      </c>
      <c r="L41" s="8">
        <f t="shared" si="8"/>
        <v>2000</v>
      </c>
      <c r="M41" s="39">
        <f t="shared" si="9"/>
        <v>2000</v>
      </c>
      <c r="N41" s="89" t="s">
        <v>17</v>
      </c>
      <c r="O41" s="89">
        <f>O42/12</f>
        <v>1000</v>
      </c>
    </row>
    <row r="42" spans="1:15" x14ac:dyDescent="0.25">
      <c r="J42" s="51" t="s">
        <v>8</v>
      </c>
      <c r="K42" s="15">
        <f>K41*12</f>
        <v>24000</v>
      </c>
      <c r="L42" s="16">
        <f t="shared" si="8"/>
        <v>24000</v>
      </c>
      <c r="M42" s="35">
        <f t="shared" si="9"/>
        <v>24000</v>
      </c>
      <c r="N42" s="72" t="s">
        <v>17</v>
      </c>
      <c r="O42" s="73">
        <f>15000*0.8</f>
        <v>12000</v>
      </c>
    </row>
    <row r="43" spans="1:15" ht="15.75" thickBot="1" x14ac:dyDescent="0.3">
      <c r="J43" s="44" t="s">
        <v>19</v>
      </c>
      <c r="K43" s="45"/>
      <c r="L43" s="46"/>
      <c r="M43" s="47"/>
      <c r="N43" s="74" t="s">
        <v>17</v>
      </c>
      <c r="O43" s="75">
        <f>O42/O30</f>
        <v>70.588235294117652</v>
      </c>
    </row>
    <row r="44" spans="1:15" x14ac:dyDescent="0.25">
      <c r="J44" s="23" t="s">
        <v>9</v>
      </c>
      <c r="K44" s="21">
        <f>K36/K33</f>
        <v>1.25</v>
      </c>
      <c r="L44" s="22">
        <f>L36/L33</f>
        <v>1.6666666666666667</v>
      </c>
      <c r="M44" s="36">
        <f>M36/M33</f>
        <v>2.5</v>
      </c>
      <c r="N44" s="58">
        <f>N36/N33</f>
        <v>2.8235294117647061</v>
      </c>
      <c r="O44" s="76">
        <f>O36/O33</f>
        <v>0</v>
      </c>
    </row>
    <row r="45" spans="1:15" x14ac:dyDescent="0.25">
      <c r="J45" s="24" t="s">
        <v>10</v>
      </c>
      <c r="K45" s="18">
        <f>K44/(1-K39/K33)</f>
        <v>1.5625</v>
      </c>
      <c r="L45" s="17">
        <f>L44/(1-L39/L33)</f>
        <v>2.2727272727272725</v>
      </c>
      <c r="M45" s="40">
        <f>M44/(1-M39/M33)</f>
        <v>4.166666666666667</v>
      </c>
      <c r="N45" s="79">
        <f>N44/(1-N39/N33)+1</f>
        <v>6.3333333333333339</v>
      </c>
      <c r="O45" s="77" t="s">
        <v>18</v>
      </c>
    </row>
    <row r="46" spans="1:15" ht="15.75" thickBot="1" x14ac:dyDescent="0.3">
      <c r="J46" s="25" t="s">
        <v>11</v>
      </c>
      <c r="K46" s="19">
        <f>K44/(1-(K39+K42)/K33)</f>
        <v>3.125</v>
      </c>
      <c r="L46" s="20">
        <f>L44/(1-(L39+L42)/L33)</f>
        <v>8.3333333333333357</v>
      </c>
      <c r="M46" s="41">
        <f>IF(((M39+M42)/M33)=1,"équilibre",M44/(1-(M39+M42)/M33))</f>
        <v>-12.500000000000004</v>
      </c>
      <c r="N46" s="59" t="s">
        <v>18</v>
      </c>
      <c r="O46" s="78" t="s">
        <v>36</v>
      </c>
    </row>
  </sheetData>
  <mergeCells count="4">
    <mergeCell ref="F2:G2"/>
    <mergeCell ref="B2:D2"/>
    <mergeCell ref="B28:D28"/>
    <mergeCell ref="F28:G2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durey</dc:creator>
  <cp:lastModifiedBy>lilian durey</cp:lastModifiedBy>
  <dcterms:created xsi:type="dcterms:W3CDTF">2018-10-11T12:44:20Z</dcterms:created>
  <dcterms:modified xsi:type="dcterms:W3CDTF">2018-10-15T15:07:39Z</dcterms:modified>
</cp:coreProperties>
</file>