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defaultThemeVersion="124226"/>
  <mc:AlternateContent xmlns:mc="http://schemas.openxmlformats.org/markup-compatibility/2006">
    <mc:Choice Requires="x15">
      <x15ac:absPath xmlns:x15ac="http://schemas.microsoft.com/office/spreadsheetml/2010/11/ac" url="C:\Users\Principal\Desktop\DOCUMENTOS QUE SERVIRAN\"/>
    </mc:Choice>
  </mc:AlternateContent>
  <xr:revisionPtr revIDLastSave="0" documentId="13_ncr:1_{596B321B-619C-4E32-BF57-3BC4B525DCD5}" xr6:coauthVersionLast="45" xr6:coauthVersionMax="45" xr10:uidLastSave="{00000000-0000-0000-0000-000000000000}"/>
  <bookViews>
    <workbookView xWindow="-120" yWindow="-120" windowWidth="20730" windowHeight="11760" tabRatio="747" xr2:uid="{00000000-000D-0000-FFFF-FFFF00000000}"/>
  </bookViews>
  <sheets>
    <sheet name="Presupuesto " sheetId="7" r:id="rId1"/>
    <sheet name="Procentaje" sheetId="14" r:id="rId2"/>
    <sheet name="Oficina" sheetId="10" r:id="rId3"/>
    <sheet name="Recursos de operación" sheetId="11" r:id="rId4"/>
    <sheet name="Viáticos" sheetId="8" r:id="rId5"/>
    <sheet name="Licencias" sheetId="12" r:id="rId6"/>
    <sheet name="Formación" sheetId="9" r:id="rId7"/>
    <sheet name="Otros" sheetId="13" r:id="rId8"/>
    <sheet name="Presupuesto" sheetId="1" r:id="rId9"/>
  </sheets>
  <externalReferences>
    <externalReference r:id="rId10"/>
    <externalReference r:id="rId11"/>
  </externalReferences>
  <definedNames>
    <definedName name="agua">Procentaje!$E$8:$E$17</definedName>
    <definedName name="app_android">Procentaje!#REF!</definedName>
    <definedName name="app_IOS">Procentaje!$O$8:$O$17</definedName>
    <definedName name="cafeteria">Procentaje!$P$8:$P$17</definedName>
    <definedName name="celular">Procentaje!$I$8:$I$17</definedName>
    <definedName name="Chico">Procentaje!$C$8:$R$8</definedName>
    <definedName name="db">Procentaje!$N$8:$N$17</definedName>
    <definedName name="Grande_A">Procentaje!$C$11:$R$11</definedName>
    <definedName name="Grande_B">Procentaje!$C$12:$R$12</definedName>
    <definedName name="Grande_C">Procentaje!$C$13:$R$13</definedName>
    <definedName name="impresoras">Procentaje!$L$8:$L$17</definedName>
    <definedName name="insumos_operacion">Procentaje!$R$8:$R$17</definedName>
    <definedName name="insumos_personales">Procentaje!$Q$8:$Q$17</definedName>
    <definedName name="internet">Procentaje!$G$8:$G$17</definedName>
    <definedName name="Laptops">Procentaje!$H$8:$H$17</definedName>
    <definedName name="Luz">Procentaje!$D$8:$D$17</definedName>
    <definedName name="Mediano_A">Procentaje!$C$9:$R$9</definedName>
    <definedName name="Mediano_B">Procentaje!$C$10:$R$10</definedName>
    <definedName name="Muy_grande_A">Procentaje!$C$14:$R$14</definedName>
    <definedName name="Muy_grande_B">Procentaje!$C$15:$R$15</definedName>
    <definedName name="Muy_grande_C">Procentaje!$C$16:$R$16</definedName>
    <definedName name="Muy_grande_D">Procentaje!$C$17:$R$17</definedName>
    <definedName name="Renta">Procentaje!$C$8:$C$17</definedName>
    <definedName name="servidores">Procentaje!$K$8:$K$17</definedName>
    <definedName name="SO_Server">Procentaje!$M$8:$M$17</definedName>
    <definedName name="tabletas">Procentaje!$J$8:$J$17</definedName>
    <definedName name="telefono">Procentaje!$F$8:$F$17</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2" i="7" l="1"/>
  <c r="E53" i="7" l="1"/>
  <c r="E51" i="7"/>
  <c r="B51" i="7"/>
  <c r="D51" i="7"/>
  <c r="D53" i="7"/>
  <c r="F51" i="7" l="1"/>
  <c r="F53" i="7"/>
  <c r="E26" i="7"/>
  <c r="E25" i="7"/>
  <c r="E24" i="7"/>
  <c r="E22" i="7"/>
  <c r="E21" i="7"/>
  <c r="E20" i="7"/>
  <c r="E23" i="7"/>
  <c r="E19" i="7"/>
  <c r="I7" i="10"/>
  <c r="E33" i="7"/>
  <c r="D23" i="7"/>
  <c r="D22" i="7"/>
  <c r="D20" i="7"/>
  <c r="D21" i="7"/>
  <c r="F20" i="7" l="1"/>
  <c r="G20" i="7" s="1"/>
  <c r="F21" i="7"/>
  <c r="G21" i="7" s="1"/>
  <c r="F22" i="7"/>
  <c r="G22" i="7" s="1"/>
  <c r="F23" i="7"/>
  <c r="G23" i="7" s="1"/>
  <c r="E32" i="7"/>
  <c r="D33" i="7"/>
  <c r="F33" i="7" l="1"/>
  <c r="F11" i="12"/>
  <c r="I11" i="12" s="1"/>
  <c r="E34" i="7" l="1"/>
  <c r="E31" i="7" l="1"/>
  <c r="E30" i="7"/>
  <c r="E29" i="7"/>
  <c r="G7" i="11"/>
  <c r="F7" i="11"/>
  <c r="D32" i="7"/>
  <c r="D40" i="7"/>
  <c r="D30" i="7"/>
  <c r="D34" i="7"/>
  <c r="D31" i="7"/>
  <c r="F34" i="7" l="1"/>
  <c r="F32" i="7"/>
  <c r="F30" i="7"/>
  <c r="F31" i="7"/>
  <c r="F19" i="11"/>
  <c r="G19" i="11" s="1"/>
  <c r="F18" i="11"/>
  <c r="G18" i="11" s="1"/>
  <c r="F30" i="11"/>
  <c r="G30" i="11" s="1"/>
  <c r="E29" i="11"/>
  <c r="F24" i="11"/>
  <c r="G24" i="11" s="1"/>
  <c r="F23" i="11"/>
  <c r="G23" i="11" s="1"/>
  <c r="F22" i="11"/>
  <c r="G22" i="11" s="1"/>
  <c r="E27" i="11"/>
  <c r="E25" i="11"/>
  <c r="F21" i="11"/>
  <c r="G21" i="11" s="1"/>
  <c r="F20" i="11"/>
  <c r="G20" i="11" s="1"/>
  <c r="F17" i="11"/>
  <c r="E36" i="11"/>
  <c r="E42" i="7" l="1"/>
  <c r="E41" i="7"/>
  <c r="F46" i="11"/>
  <c r="G46" i="11" s="1"/>
  <c r="F45" i="11"/>
  <c r="G45" i="11" s="1"/>
  <c r="D41" i="7"/>
  <c r="D42" i="7"/>
  <c r="F42" i="7" l="1"/>
  <c r="F41" i="7"/>
  <c r="E39" i="7" l="1"/>
  <c r="D39" i="7"/>
  <c r="F39" i="7" l="1"/>
  <c r="E40" i="7"/>
  <c r="F40" i="7" l="1"/>
  <c r="F44" i="11"/>
  <c r="G44" i="11" s="1"/>
  <c r="E43" i="11" l="1"/>
  <c r="F43" i="11"/>
  <c r="G43" i="11" s="1"/>
  <c r="F42" i="11"/>
  <c r="G42" i="11" s="1"/>
  <c r="E42" i="11"/>
  <c r="F41" i="11" l="1"/>
  <c r="G41" i="11" s="1"/>
  <c r="E41" i="11"/>
  <c r="E40" i="11" l="1"/>
  <c r="F40" i="11"/>
  <c r="G40" i="11" s="1"/>
  <c r="F39" i="11"/>
  <c r="G39" i="11" s="1"/>
  <c r="E39" i="11"/>
  <c r="E37" i="7" l="1"/>
  <c r="F36" i="11"/>
  <c r="G36" i="11" s="1"/>
  <c r="E38" i="7" l="1"/>
  <c r="E38" i="11"/>
  <c r="F38" i="11"/>
  <c r="G38" i="11" s="1"/>
  <c r="E37" i="11"/>
  <c r="F37" i="11"/>
  <c r="G37" i="11" s="1"/>
  <c r="E35" i="11"/>
  <c r="F35" i="11"/>
  <c r="G35" i="11" s="1"/>
  <c r="I9" i="9" l="1"/>
  <c r="I10" i="9"/>
  <c r="I8" i="9"/>
  <c r="E50" i="7" l="1"/>
  <c r="B50" i="7"/>
  <c r="I11" i="9" l="1"/>
  <c r="O6" i="14" l="1"/>
  <c r="F8" i="11"/>
  <c r="G8" i="11" s="1"/>
  <c r="F9" i="11"/>
  <c r="G9" i="11" s="1"/>
  <c r="F10" i="11"/>
  <c r="G10" i="11" s="1"/>
  <c r="F11" i="11"/>
  <c r="G11" i="11" s="1"/>
  <c r="F12" i="11"/>
  <c r="G12" i="11" s="1"/>
  <c r="F13" i="11"/>
  <c r="G13" i="11" s="1"/>
  <c r="F14" i="11"/>
  <c r="G14" i="11" s="1"/>
  <c r="F15" i="11"/>
  <c r="G15" i="11" s="1"/>
  <c r="F16" i="11"/>
  <c r="G16" i="11" s="1"/>
  <c r="G17" i="11"/>
  <c r="F25" i="11"/>
  <c r="G25" i="11" s="1"/>
  <c r="F26" i="11"/>
  <c r="G26" i="11" s="1"/>
  <c r="F27" i="11"/>
  <c r="G27" i="11" s="1"/>
  <c r="F28" i="11"/>
  <c r="G28" i="11" s="1"/>
  <c r="F29" i="11"/>
  <c r="G29" i="11" s="1"/>
  <c r="F31" i="11"/>
  <c r="G31" i="11" s="1"/>
  <c r="F32" i="11"/>
  <c r="G32" i="11" s="1"/>
  <c r="F33" i="11"/>
  <c r="G33" i="11" s="1"/>
  <c r="F34" i="11"/>
  <c r="G34" i="11" s="1"/>
  <c r="F6" i="11"/>
  <c r="G6" i="11" s="1"/>
  <c r="I12" i="9"/>
  <c r="E34" i="11" l="1"/>
  <c r="E47" i="11" s="1"/>
  <c r="E33" i="11"/>
  <c r="E32" i="11"/>
  <c r="N17" i="14"/>
  <c r="M17" i="14"/>
  <c r="N16" i="14"/>
  <c r="M16" i="14"/>
  <c r="N15" i="14"/>
  <c r="M15" i="14"/>
  <c r="N14" i="14"/>
  <c r="M14" i="14"/>
  <c r="N13" i="14"/>
  <c r="M13" i="14"/>
  <c r="N12" i="14"/>
  <c r="M12" i="14"/>
  <c r="N11" i="14"/>
  <c r="M11" i="14"/>
  <c r="N10" i="14"/>
  <c r="M10" i="14"/>
  <c r="N9" i="14"/>
  <c r="M9" i="14"/>
  <c r="N8" i="14"/>
  <c r="M8" i="14"/>
  <c r="H8" i="14"/>
  <c r="H9" i="14"/>
  <c r="H10" i="14"/>
  <c r="H11" i="14"/>
  <c r="H12" i="14"/>
  <c r="H13" i="14"/>
  <c r="H14" i="14"/>
  <c r="H15" i="14"/>
  <c r="H16" i="14"/>
  <c r="H17" i="14"/>
  <c r="I16" i="14"/>
  <c r="L17" i="14"/>
  <c r="G13" i="12"/>
  <c r="I10" i="12"/>
  <c r="F9" i="12"/>
  <c r="I9" i="12" s="1"/>
  <c r="F8" i="12"/>
  <c r="I8" i="12" s="1"/>
  <c r="F7" i="12"/>
  <c r="I7" i="12" s="1"/>
  <c r="X6" i="8"/>
  <c r="E47" i="7" s="1"/>
  <c r="R6" i="8"/>
  <c r="E45" i="7" s="1"/>
  <c r="J6" i="8"/>
  <c r="F6" i="8"/>
  <c r="D38" i="7"/>
  <c r="D37" i="7"/>
  <c r="L6" i="8" l="1"/>
  <c r="E46" i="7" s="1"/>
  <c r="F38" i="7"/>
  <c r="F37" i="7"/>
  <c r="I15" i="14"/>
  <c r="L8" i="14"/>
  <c r="L13" i="14"/>
  <c r="L15" i="14"/>
  <c r="L16" i="14"/>
  <c r="L14" i="14"/>
  <c r="L12" i="14"/>
  <c r="I11" i="14"/>
  <c r="L11" i="14"/>
  <c r="L9" i="14"/>
  <c r="L10" i="14"/>
  <c r="J17" i="14"/>
  <c r="J13" i="14"/>
  <c r="J9" i="14"/>
  <c r="J15" i="14"/>
  <c r="J14" i="14"/>
  <c r="J10" i="14"/>
  <c r="J11" i="14"/>
  <c r="J16" i="14"/>
  <c r="J12" i="14"/>
  <c r="J8" i="14"/>
  <c r="I8" i="14"/>
  <c r="I10" i="14"/>
  <c r="I14" i="14"/>
  <c r="I9" i="14"/>
  <c r="I13" i="14"/>
  <c r="I17" i="14"/>
  <c r="I12" i="14"/>
  <c r="D21" i="9"/>
  <c r="E21" i="9" s="1"/>
  <c r="C33" i="10"/>
  <c r="D27" i="10"/>
  <c r="G26" i="10"/>
  <c r="F26" i="10" s="1"/>
  <c r="E26" i="10"/>
  <c r="G25" i="10"/>
  <c r="F25" i="10" s="1"/>
  <c r="E25" i="10"/>
  <c r="G24" i="10"/>
  <c r="F24" i="10" s="1"/>
  <c r="E24" i="10"/>
  <c r="G23" i="10"/>
  <c r="F23" i="10" s="1"/>
  <c r="E23" i="10"/>
  <c r="G22" i="10"/>
  <c r="F22" i="10" s="1"/>
  <c r="E22" i="10"/>
  <c r="G21" i="10"/>
  <c r="F21" i="10" s="1"/>
  <c r="E21" i="10"/>
  <c r="G20" i="10"/>
  <c r="F20" i="10" s="1"/>
  <c r="E20" i="10"/>
  <c r="G19" i="10"/>
  <c r="F19" i="10" s="1"/>
  <c r="E19" i="10"/>
  <c r="G18" i="10"/>
  <c r="F18" i="10" s="1"/>
  <c r="E18" i="10"/>
  <c r="G17" i="10"/>
  <c r="F17" i="10" s="1"/>
  <c r="E17" i="10"/>
  <c r="C16" i="10"/>
  <c r="G10" i="10"/>
  <c r="F10" i="10"/>
  <c r="E10" i="10"/>
  <c r="C10" i="10"/>
  <c r="I8" i="10"/>
  <c r="I6" i="10"/>
  <c r="I11" i="10" s="1"/>
  <c r="I37" i="7" l="1"/>
  <c r="Y6" i="8"/>
  <c r="F46" i="7" s="1"/>
  <c r="O13" i="14"/>
  <c r="O12" i="14"/>
  <c r="O11" i="14"/>
  <c r="O10" i="14"/>
  <c r="O17" i="14"/>
  <c r="O9" i="14"/>
  <c r="O16" i="14"/>
  <c r="O8" i="14"/>
  <c r="O15" i="14"/>
  <c r="O14" i="14"/>
  <c r="E27" i="10"/>
  <c r="F47" i="7" l="1"/>
  <c r="F45" i="7"/>
  <c r="D30" i="10"/>
  <c r="K23" i="10" s="1"/>
  <c r="L23" i="10" s="1"/>
  <c r="M23" i="10" s="1"/>
  <c r="F30" i="10"/>
  <c r="E30" i="10"/>
  <c r="B30" i="10"/>
  <c r="C30" i="10"/>
  <c r="H22" i="10" s="1"/>
  <c r="I22" i="10" s="1"/>
  <c r="J22" i="10" s="1"/>
  <c r="K24" i="10" l="1"/>
  <c r="L24" i="10" s="1"/>
  <c r="M24" i="10" s="1"/>
  <c r="H26" i="10"/>
  <c r="I26" i="10" s="1"/>
  <c r="J26" i="10" s="1"/>
  <c r="H24" i="10"/>
  <c r="I24" i="10" s="1"/>
  <c r="J24" i="10" s="1"/>
  <c r="K20" i="10"/>
  <c r="L20" i="10" s="1"/>
  <c r="M20" i="10" s="1"/>
  <c r="K22" i="10"/>
  <c r="L22" i="10" s="1"/>
  <c r="M22" i="10" s="1"/>
  <c r="K18" i="10"/>
  <c r="L18" i="10" s="1"/>
  <c r="M18" i="10" s="1"/>
  <c r="K17" i="10"/>
  <c r="L17" i="10" s="1"/>
  <c r="M17" i="10" s="1"/>
  <c r="K21" i="10"/>
  <c r="L21" i="10" s="1"/>
  <c r="M21" i="10" s="1"/>
  <c r="K19" i="10"/>
  <c r="L19" i="10" s="1"/>
  <c r="M19" i="10" s="1"/>
  <c r="K26" i="10"/>
  <c r="L26" i="10" s="1"/>
  <c r="M26" i="10" s="1"/>
  <c r="K25" i="10"/>
  <c r="L25" i="10" s="1"/>
  <c r="M25" i="10" s="1"/>
  <c r="H19" i="10"/>
  <c r="I19" i="10" s="1"/>
  <c r="J19" i="10" s="1"/>
  <c r="H21" i="10"/>
  <c r="I21" i="10" s="1"/>
  <c r="J21" i="10" s="1"/>
  <c r="H17" i="10"/>
  <c r="I17" i="10" s="1"/>
  <c r="J17" i="10" s="1"/>
  <c r="H23" i="10"/>
  <c r="I23" i="10" s="1"/>
  <c r="J23" i="10" s="1"/>
  <c r="H20" i="10"/>
  <c r="I20" i="10" s="1"/>
  <c r="J20" i="10" s="1"/>
  <c r="H25" i="10"/>
  <c r="I25" i="10" s="1"/>
  <c r="J25" i="10" s="1"/>
  <c r="H18" i="10"/>
  <c r="I18" i="10" s="1"/>
  <c r="J18" i="10" s="1"/>
  <c r="N26" i="10"/>
  <c r="O26" i="10" s="1"/>
  <c r="P26" i="10" s="1"/>
  <c r="N25" i="10"/>
  <c r="O25" i="10" s="1"/>
  <c r="P25" i="10" s="1"/>
  <c r="N24" i="10"/>
  <c r="O24" i="10" s="1"/>
  <c r="P24" i="10" s="1"/>
  <c r="N23" i="10"/>
  <c r="O23" i="10" s="1"/>
  <c r="P23" i="10" s="1"/>
  <c r="N22" i="10"/>
  <c r="O22" i="10" s="1"/>
  <c r="P22" i="10" s="1"/>
  <c r="N21" i="10"/>
  <c r="O21" i="10" s="1"/>
  <c r="P21" i="10" s="1"/>
  <c r="N20" i="10"/>
  <c r="O20" i="10" s="1"/>
  <c r="P20" i="10" s="1"/>
  <c r="N19" i="10"/>
  <c r="O19" i="10" s="1"/>
  <c r="P19" i="10" s="1"/>
  <c r="N18" i="10"/>
  <c r="O18" i="10" s="1"/>
  <c r="P18" i="10" s="1"/>
  <c r="N17" i="10"/>
  <c r="O17" i="10" s="1"/>
  <c r="P17" i="10" s="1"/>
  <c r="Q26" i="10"/>
  <c r="R26" i="10" s="1"/>
  <c r="S26" i="10" s="1"/>
  <c r="Q25" i="10"/>
  <c r="R25" i="10" s="1"/>
  <c r="S25" i="10" s="1"/>
  <c r="Q24" i="10"/>
  <c r="R24" i="10" s="1"/>
  <c r="S24" i="10" s="1"/>
  <c r="Q23" i="10"/>
  <c r="R23" i="10" s="1"/>
  <c r="S23" i="10" s="1"/>
  <c r="Q22" i="10"/>
  <c r="R22" i="10" s="1"/>
  <c r="S22" i="10" s="1"/>
  <c r="Q21" i="10"/>
  <c r="R21" i="10" s="1"/>
  <c r="S21" i="10" s="1"/>
  <c r="Q20" i="10"/>
  <c r="R20" i="10" s="1"/>
  <c r="S20" i="10" s="1"/>
  <c r="Q19" i="10"/>
  <c r="R19" i="10" s="1"/>
  <c r="S19" i="10" s="1"/>
  <c r="Q18" i="10"/>
  <c r="R18" i="10" s="1"/>
  <c r="S18" i="10" s="1"/>
  <c r="Q17" i="10"/>
  <c r="R17" i="10" s="1"/>
  <c r="S17" i="10" s="1"/>
  <c r="E41" i="13" l="1"/>
  <c r="P17" i="14" s="1"/>
  <c r="E40" i="13"/>
  <c r="P16" i="14" s="1"/>
  <c r="E39" i="13"/>
  <c r="R15" i="14" s="1"/>
  <c r="E38" i="13"/>
  <c r="R14" i="14" s="1"/>
  <c r="E37" i="13"/>
  <c r="R13" i="14" s="1"/>
  <c r="E36" i="13"/>
  <c r="R12" i="14" s="1"/>
  <c r="E35" i="13"/>
  <c r="Q11" i="14" s="1"/>
  <c r="E34" i="13"/>
  <c r="P10" i="14" s="1"/>
  <c r="E33" i="13"/>
  <c r="P9" i="14" s="1"/>
  <c r="E32" i="13"/>
  <c r="P12" i="14" l="1"/>
  <c r="Q16" i="14"/>
  <c r="R17" i="14"/>
  <c r="E15" i="14"/>
  <c r="P11" i="14"/>
  <c r="Q12" i="14"/>
  <c r="R11" i="14"/>
  <c r="Q10" i="14"/>
  <c r="R10" i="14"/>
  <c r="P15" i="14"/>
  <c r="Q17" i="14"/>
  <c r="Q9" i="14"/>
  <c r="R9" i="14"/>
  <c r="P14" i="14"/>
  <c r="P13" i="14"/>
  <c r="Q15" i="14"/>
  <c r="R16" i="14"/>
  <c r="Q14" i="14"/>
  <c r="Q13" i="14"/>
  <c r="F14" i="14"/>
  <c r="F10" i="14"/>
  <c r="F17" i="14"/>
  <c r="F15" i="14"/>
  <c r="F13" i="14"/>
  <c r="F11" i="14"/>
  <c r="F9" i="14"/>
  <c r="F16" i="14"/>
  <c r="F12" i="14"/>
  <c r="E17" i="14"/>
  <c r="E9" i="14"/>
  <c r="C17" i="14"/>
  <c r="C13" i="14"/>
  <c r="C9" i="14"/>
  <c r="C14" i="14"/>
  <c r="C10" i="14"/>
  <c r="C15" i="14"/>
  <c r="C11" i="14"/>
  <c r="C16" i="14"/>
  <c r="C12" i="14"/>
  <c r="E10" i="14" l="1"/>
  <c r="E11" i="14"/>
  <c r="E12" i="14"/>
  <c r="E13" i="14"/>
  <c r="E14" i="14"/>
  <c r="E16" i="14"/>
  <c r="D17" i="14"/>
  <c r="D15" i="14"/>
  <c r="D13" i="14"/>
  <c r="D11" i="14"/>
  <c r="D9" i="14"/>
  <c r="D16" i="14"/>
  <c r="D14" i="14"/>
  <c r="D12" i="14"/>
  <c r="D10" i="14"/>
  <c r="D18" i="13" l="1"/>
  <c r="E59" i="7" s="1"/>
  <c r="F18" i="13"/>
  <c r="E60" i="7" s="1"/>
  <c r="H18" i="13"/>
  <c r="E61" i="7" s="1"/>
  <c r="I6" i="13"/>
  <c r="I21" i="13" s="1"/>
  <c r="N10" i="1"/>
  <c r="N11" i="1"/>
  <c r="B17" i="1"/>
  <c r="C17" i="1"/>
  <c r="D17" i="1"/>
  <c r="F17" i="1"/>
  <c r="E17" i="1"/>
  <c r="G17" i="1"/>
  <c r="H17" i="1"/>
  <c r="I17" i="1"/>
  <c r="J17" i="1"/>
  <c r="K17" i="1"/>
  <c r="L17" i="1"/>
  <c r="M17" i="1"/>
  <c r="D19" i="7"/>
  <c r="D60" i="7"/>
  <c r="D50" i="7"/>
  <c r="D24" i="7"/>
  <c r="D29" i="7"/>
  <c r="D61" i="7"/>
  <c r="D25" i="7"/>
  <c r="D26" i="7"/>
  <c r="D59" i="7"/>
  <c r="F50" i="7" l="1"/>
  <c r="I50" i="7" s="1"/>
  <c r="G61" i="7"/>
  <c r="N17" i="1"/>
  <c r="I18" i="13"/>
  <c r="I22" i="13" s="1"/>
  <c r="I23" i="13" s="1"/>
  <c r="F60" i="7"/>
  <c r="F61" i="7"/>
  <c r="F59" i="7"/>
  <c r="F29" i="7"/>
  <c r="F25" i="7"/>
  <c r="G25" i="7" s="1"/>
  <c r="F26" i="7"/>
  <c r="G26" i="7" s="1"/>
  <c r="F24" i="7"/>
  <c r="G24" i="7" s="1"/>
  <c r="F19" i="7"/>
  <c r="G60" i="7"/>
  <c r="I45" i="7"/>
  <c r="I29" i="7" l="1"/>
  <c r="I19" i="7"/>
  <c r="I59" i="7"/>
  <c r="G59" i="7"/>
  <c r="G19" i="7"/>
  <c r="I56" i="7" l="1"/>
  <c r="I63" i="7" s="1"/>
  <c r="G14" i="7" l="1"/>
  <c r="H14" i="7" s="1"/>
  <c r="I14" i="7" s="1"/>
  <c r="M38"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ENNOVA</author>
  </authors>
  <commentList>
    <comment ref="H16" authorId="0" shapeId="0" xr:uid="{00000000-0006-0000-0000-000001000000}">
      <text>
        <r>
          <rPr>
            <b/>
            <sz val="9"/>
            <color indexed="81"/>
            <rFont val="Tahoma"/>
            <family val="2"/>
          </rPr>
          <t>ENNOVA:</t>
        </r>
        <r>
          <rPr>
            <sz val="9"/>
            <color indexed="81"/>
            <rFont val="Tahoma"/>
            <family val="2"/>
          </rPr>
          <t xml:space="preserve">
Aplica solo si alguna dependencia finacía el proyecto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Luffi</author>
  </authors>
  <commentList>
    <comment ref="C30" authorId="0" shapeId="0" xr:uid="{00000000-0006-0000-0200-000001000000}">
      <text>
        <r>
          <rPr>
            <b/>
            <sz val="9"/>
            <color indexed="81"/>
            <rFont val="Tahoma"/>
            <family val="2"/>
          </rPr>
          <t>Luffi:</t>
        </r>
        <r>
          <rPr>
            <sz val="9"/>
            <color indexed="81"/>
            <rFont val="Tahoma"/>
            <family val="2"/>
          </rPr>
          <t xml:space="preserve">
No borrar esta tabla</t>
        </r>
      </text>
    </comment>
    <comment ref="D30" authorId="0" shapeId="0" xr:uid="{00000000-0006-0000-0200-000002000000}">
      <text>
        <r>
          <rPr>
            <b/>
            <sz val="9"/>
            <color indexed="81"/>
            <rFont val="Tahoma"/>
            <family val="2"/>
          </rPr>
          <t>Luffi:</t>
        </r>
        <r>
          <rPr>
            <sz val="9"/>
            <color indexed="81"/>
            <rFont val="Tahoma"/>
            <family val="2"/>
          </rPr>
          <t xml:space="preserve">
No borrar esta tabla</t>
        </r>
      </text>
    </comment>
    <comment ref="E30" authorId="0" shapeId="0" xr:uid="{00000000-0006-0000-0200-000003000000}">
      <text>
        <r>
          <rPr>
            <b/>
            <sz val="9"/>
            <color indexed="81"/>
            <rFont val="Tahoma"/>
            <family val="2"/>
          </rPr>
          <t>Luffi:</t>
        </r>
        <r>
          <rPr>
            <sz val="9"/>
            <color indexed="81"/>
            <rFont val="Tahoma"/>
            <family val="2"/>
          </rPr>
          <t xml:space="preserve">
No borrar esta tabla</t>
        </r>
      </text>
    </comment>
    <comment ref="F30" authorId="0" shapeId="0" xr:uid="{00000000-0006-0000-0200-000004000000}">
      <text>
        <r>
          <rPr>
            <b/>
            <sz val="9"/>
            <color indexed="81"/>
            <rFont val="Tahoma"/>
            <family val="2"/>
          </rPr>
          <t>Luffi:</t>
        </r>
        <r>
          <rPr>
            <sz val="9"/>
            <color indexed="81"/>
            <rFont val="Tahoma"/>
            <family val="2"/>
          </rPr>
          <t xml:space="preserve">
No borrar esta tabla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xml:space="preserve">Ing. Suckey Alvarado </author>
  </authors>
  <commentList>
    <comment ref="C18" authorId="0" shapeId="0" xr:uid="{021FEA69-134D-421D-93D3-72E70636BEAB}">
      <text>
        <r>
          <rPr>
            <b/>
            <sz val="9"/>
            <color indexed="81"/>
            <rFont val="Tahoma"/>
            <family val="2"/>
          </rPr>
          <t>Ing. Suckey Alvarado :</t>
        </r>
        <r>
          <rPr>
            <sz val="9"/>
            <color indexed="81"/>
            <rFont val="Tahoma"/>
            <family val="2"/>
          </rPr>
          <t xml:space="preserve">
Daniel y alejandro</t>
        </r>
      </text>
    </comment>
    <comment ref="C19" authorId="0" shapeId="0" xr:uid="{33002486-9F2C-4CD9-8049-F7F3DD832A6F}">
      <text>
        <r>
          <rPr>
            <b/>
            <sz val="9"/>
            <color indexed="81"/>
            <rFont val="Tahoma"/>
            <family val="2"/>
          </rPr>
          <t>Ing. Suckey Alvarado :Mac de los de IOS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ENNOVA</author>
  </authors>
  <commentList>
    <comment ref="D5" authorId="0" shapeId="0" xr:uid="{00000000-0006-0000-0400-000001000000}">
      <text>
        <r>
          <rPr>
            <b/>
            <sz val="9"/>
            <color indexed="81"/>
            <rFont val="Tahoma"/>
            <family val="2"/>
          </rPr>
          <t>ENNOVA:</t>
        </r>
        <r>
          <rPr>
            <sz val="9"/>
            <color indexed="81"/>
            <rFont val="Tahoma"/>
            <family val="2"/>
          </rPr>
          <t xml:space="preserve">
1.-Comitán-San cristobal
2.-San cristobal-Comitan
3.- San cristobal-Tuxtla Gtz
4.-Tuxtla-San Cristobal
5.-Tuxtla Gtz-México D.F.
6.-México DF-Tuxtla GTZ
4.-México-Monterrey
5.- Monterrey- México
6.- México-Guadalajara
7.- Guadalajara -México</t>
        </r>
      </text>
    </comment>
    <comment ref="H5" authorId="0" shapeId="0" xr:uid="{00000000-0006-0000-0400-000002000000}">
      <text>
        <r>
          <rPr>
            <b/>
            <sz val="9"/>
            <color indexed="81"/>
            <rFont val="Tahoma"/>
            <family val="2"/>
          </rPr>
          <t>ENNOVA:</t>
        </r>
        <r>
          <rPr>
            <sz val="9"/>
            <color indexed="81"/>
            <rFont val="Tahoma"/>
            <family val="2"/>
          </rPr>
          <t xml:space="preserve">
1.-Aeropuesto - Oficina
2.-Oficina - Aeropuerto
3.-Aeropuesto - Hotel
4.-Hotel - Aeropuesto
5.-aeropuesto - cliente
6.-cliente - aeropuesto
7.-oficina - cliente
8.-cliente - oficina
9.-cliente - hotel
10.-hotel - cliente
11.-Terminal ADO - oficina
12.-oficna - terminal ADO
13.-Terminal ADO-hotel
14.-Hotel-terminal ADO
15.-oficna - Data center
16.-Data center-oficina</t>
        </r>
      </text>
    </comment>
    <comment ref="T5" authorId="0" shapeId="0" xr:uid="{00000000-0006-0000-0400-000003000000}">
      <text>
        <r>
          <rPr>
            <b/>
            <sz val="9"/>
            <color indexed="81"/>
            <rFont val="Tahoma"/>
            <family val="2"/>
          </rPr>
          <t>ENNOVA:</t>
        </r>
        <r>
          <rPr>
            <sz val="9"/>
            <color indexed="81"/>
            <rFont val="Tahoma"/>
            <family val="2"/>
          </rPr>
          <t xml:space="preserve">
1.-Monterrey
2.-México D.F.
3.-Guadalajara
4.-Tuxtla
5.-Tapachula
6.-Comitán</t>
        </r>
      </text>
    </comment>
  </commentList>
</comments>
</file>

<file path=xl/sharedStrings.xml><?xml version="1.0" encoding="utf-8"?>
<sst xmlns="http://schemas.openxmlformats.org/spreadsheetml/2006/main" count="466" uniqueCount="330">
  <si>
    <t>Ingresos</t>
  </si>
  <si>
    <t>Gastos - Egresos</t>
  </si>
  <si>
    <t>[La empresa deberá personalizar este presupuesto cuidando de incluir los ingresos y egresos esperados, estos datos deberán estar soportados por los demás elementos del Plan Estratégico, por ejemplo si se presupuesta un ingreso los meses de enero y febrero, entonces deberá planificarse un proyecto que pueda proporcionar esos ingresos.]</t>
  </si>
  <si>
    <t>Proyecto</t>
  </si>
  <si>
    <t>Cantidad</t>
  </si>
  <si>
    <t>Total</t>
  </si>
  <si>
    <t>Proyectos externos</t>
  </si>
  <si>
    <t>Proyectos internos</t>
  </si>
  <si>
    <t>Nómina personal y oficinas</t>
  </si>
  <si>
    <t>Totales</t>
  </si>
  <si>
    <t>Utilidades</t>
  </si>
  <si>
    <t>Presupuesto Julio 2017 - Julio 2018</t>
  </si>
  <si>
    <t>Flujo</t>
  </si>
  <si>
    <t xml:space="preserve">Categoría </t>
  </si>
  <si>
    <t>Sevicio luz</t>
  </si>
  <si>
    <t>Sevicio Agua</t>
  </si>
  <si>
    <t>Oficina</t>
  </si>
  <si>
    <t>Celular Android</t>
  </si>
  <si>
    <t>Tableta IOS</t>
  </si>
  <si>
    <t>Tableta Android</t>
  </si>
  <si>
    <t>servidores</t>
  </si>
  <si>
    <t>Alimentos</t>
  </si>
  <si>
    <t>Transporte</t>
  </si>
  <si>
    <t>Licencias</t>
  </si>
  <si>
    <t xml:space="preserve">SO </t>
  </si>
  <si>
    <t>Formación</t>
  </si>
  <si>
    <t xml:space="preserve">Otros </t>
  </si>
  <si>
    <t>Impresora</t>
  </si>
  <si>
    <t>N.</t>
  </si>
  <si>
    <t>Costo unitario ($)</t>
  </si>
  <si>
    <t>Financiamiento</t>
  </si>
  <si>
    <t>Presupuesto</t>
  </si>
  <si>
    <t>n/a</t>
  </si>
  <si>
    <t>Cafetería</t>
  </si>
  <si>
    <t>Insumos personales</t>
  </si>
  <si>
    <t>transporte</t>
  </si>
  <si>
    <t>Subtotal transporte</t>
  </si>
  <si>
    <t>Desayuno</t>
  </si>
  <si>
    <t>Comida</t>
  </si>
  <si>
    <t>Cena</t>
  </si>
  <si>
    <t>Lavandería</t>
  </si>
  <si>
    <t>Otros</t>
  </si>
  <si>
    <t>Subtotal Alimentos</t>
  </si>
  <si>
    <t>Subtotal Otros</t>
  </si>
  <si>
    <t>N° Personal</t>
  </si>
  <si>
    <t>N° de Vuelos o autobús</t>
  </si>
  <si>
    <t>Destinos</t>
  </si>
  <si>
    <t>N° Taxi / Uber</t>
  </si>
  <si>
    <t>Total costos Vuelo/  autobús</t>
  </si>
  <si>
    <t>Total Costos Taxi</t>
  </si>
  <si>
    <t xml:space="preserve">Destinos </t>
  </si>
  <si>
    <t>Costo total Hospedajes</t>
  </si>
  <si>
    <t>Hopedaje días</t>
  </si>
  <si>
    <t>Hospedaje destinos</t>
  </si>
  <si>
    <t>Total por persona</t>
  </si>
  <si>
    <t>N. de días</t>
  </si>
  <si>
    <t>Costo por destino ($)</t>
  </si>
  <si>
    <t>Costo transporte por día ($)</t>
  </si>
  <si>
    <t>Costo alimentos por día ($)</t>
  </si>
  <si>
    <t>Costo hospedaje por día ($)</t>
  </si>
  <si>
    <t>Costo</t>
  </si>
  <si>
    <t>Insumos de operación</t>
  </si>
  <si>
    <t>Gran Total Presupuesto</t>
  </si>
  <si>
    <t xml:space="preserve">Viáticos </t>
  </si>
  <si>
    <t>L</t>
  </si>
  <si>
    <t>Reserva</t>
  </si>
  <si>
    <t>Autor:</t>
  </si>
  <si>
    <t>Hoja:</t>
  </si>
  <si>
    <t>Versión:</t>
  </si>
  <si>
    <t>Total Inicial por categoría($)</t>
  </si>
  <si>
    <t>GASTOS OFICINA</t>
  </si>
  <si>
    <t>GASTOS VIÁTICOS</t>
  </si>
  <si>
    <t>N° de oficina/sucursal</t>
  </si>
  <si>
    <t>Nombre</t>
  </si>
  <si>
    <t>Renta mensual</t>
  </si>
  <si>
    <t>Infraestructura</t>
  </si>
  <si>
    <t>Luz</t>
  </si>
  <si>
    <t>Agua</t>
  </si>
  <si>
    <t>N° de Servicio</t>
  </si>
  <si>
    <t>Servicios</t>
  </si>
  <si>
    <t>Fabrica de Software Comitan</t>
  </si>
  <si>
    <t>Oficinas Comerciales</t>
  </si>
  <si>
    <t>Costo Total por oficina ($)</t>
  </si>
  <si>
    <t>Gran total servicios de oficinas</t>
  </si>
  <si>
    <t>Subtotal Renta</t>
  </si>
  <si>
    <t>Subtotal Servicios</t>
  </si>
  <si>
    <t>GASTOS DE RECURSOS DE OPERACIÓN</t>
  </si>
  <si>
    <t>Recurso</t>
  </si>
  <si>
    <t>Lap top</t>
  </si>
  <si>
    <t>Celular Iphone</t>
  </si>
  <si>
    <t>Descripción</t>
  </si>
  <si>
    <t>Modelo Latitude E6420,Dell,Intel ® Core™ i7-2720QM 2.20 GHZ, disco duro 185 GB, RAM 8 GB</t>
  </si>
  <si>
    <t>Modelo Lenovo E430, Lenovo,Intel ® Core™ i7-3612QM 2.10 GHZ,disco duro 283 GB, RAM 8 GB</t>
  </si>
  <si>
    <t>Modelo HP-ELITBOOK 8540W,  Intel ® Core™ i7 M620 2.67 GHZ, disco duro 465 GB, RAM 8 GB</t>
  </si>
  <si>
    <t>Modelo Satellite E45t-A4300, Toshiba ,Intel ® Core™ i5-4200U 1.6 GHZ, disco duro 700 GB, RAM 6 GB</t>
  </si>
  <si>
    <t>Modelo Lenovo T420, Lenovo,  Intel ® Core™ i5-2540MU 2.6 GHZ, disco duro 298 GB, RAM 8 GB</t>
  </si>
  <si>
    <t>Modelo Lenovo T420, Lenovo, Intel ® Core™ i5-2540MU 2.6 GHZ, disco duro 298 GB, RAM 8 GB</t>
  </si>
  <si>
    <t>ModeloL430, Lenovo, Intel ® Core™ i5-2540MU 2.6 GHZ, disco duro 465 GB, RAM 8 GB</t>
  </si>
  <si>
    <t>Modelo L430,Lenovo, Intel ® Core™ i5-2540MU 2.6 GHZ, disco duro 465 GB, RAM 4 GB</t>
  </si>
  <si>
    <t>Modelo Vostro 3560, DELL, Intel Core i7, 2.20GHz, disco duro 931 GB, RAM 8 GB</t>
  </si>
  <si>
    <t>Modelo T420, Lenovo, Intel Core i5  2.60GHZ, disco duro 168 GB, RAM 8 GB</t>
  </si>
  <si>
    <t>Modelo iMac  21.5 inch, late 2013, Mac,  Intel ® Core™ i5 2.7 GHZ, disco duro 1Terabyte, RAM 8 GB</t>
  </si>
  <si>
    <t>Modelo Satellite P875,Toshiba,  Intel ® Core™ i7-3630QM 2.40 GHZ, disco duro 465 GB, RAM 8 GB</t>
  </si>
  <si>
    <t>Samsung Galaxy J2, Android OS, v5.1.1 (Lollipop) 1300 MHz, Quad-core Cortex-A7, memoria interna 8 GB, 1 GB RAM</t>
  </si>
  <si>
    <t>iPAd Air Wi-Fi, memoria interna 32 gb</t>
  </si>
  <si>
    <t xml:space="preserve">Samsung  Galaxy Tab , memoria RAM 1gb </t>
  </si>
  <si>
    <t>Servidor</t>
  </si>
  <si>
    <t xml:space="preserve">Modelo MP230, Cenon, </t>
  </si>
  <si>
    <t>Costo por recurso ($)</t>
  </si>
  <si>
    <t>Costo por tipo de recurso</t>
  </si>
  <si>
    <t>N°</t>
  </si>
  <si>
    <t xml:space="preserve">Gran total Recursos </t>
  </si>
  <si>
    <t>Fecha creación:</t>
  </si>
  <si>
    <t>Fecha actualización:</t>
  </si>
  <si>
    <t>Nombre / Tema</t>
  </si>
  <si>
    <t>Dirigido a</t>
  </si>
  <si>
    <t>Lugar</t>
  </si>
  <si>
    <t>Puesto</t>
  </si>
  <si>
    <t>Modalidad formativa</t>
  </si>
  <si>
    <t>Costo Total</t>
  </si>
  <si>
    <t>forma de evaluación</t>
  </si>
  <si>
    <t>Ingreso</t>
  </si>
  <si>
    <t>Caja Chica</t>
  </si>
  <si>
    <t>Devolución</t>
  </si>
  <si>
    <t>GASTOS</t>
  </si>
  <si>
    <t>Azúcar</t>
  </si>
  <si>
    <t>Café</t>
  </si>
  <si>
    <t>Total Gasto</t>
  </si>
  <si>
    <t>Ahorro</t>
  </si>
  <si>
    <t>Total Ahorro</t>
  </si>
  <si>
    <t>Balance</t>
  </si>
  <si>
    <t>Gasto</t>
  </si>
  <si>
    <t>Total de gastos no cubiertos por caja</t>
  </si>
  <si>
    <t xml:space="preserve">Total </t>
  </si>
  <si>
    <t>Jabón lavamanos</t>
  </si>
  <si>
    <t>Conector luz</t>
  </si>
  <si>
    <t>DB SQL</t>
  </si>
  <si>
    <t>Tipo</t>
  </si>
  <si>
    <t xml:space="preserve">DB </t>
  </si>
  <si>
    <t>Fecha de compra</t>
  </si>
  <si>
    <t>día/mes/año</t>
  </si>
  <si>
    <t>Costo total</t>
  </si>
  <si>
    <t>Nombre del proyecto</t>
  </si>
  <si>
    <t xml:space="preserve">Porcentaje % </t>
  </si>
  <si>
    <t>Ennovasoft</t>
  </si>
  <si>
    <t>% Reserva de contingencia</t>
  </si>
  <si>
    <t>Presupuesto de gasto del Proyecto</t>
  </si>
  <si>
    <t>Recursos de Operación</t>
  </si>
  <si>
    <t>Costo Total por uso ($)</t>
  </si>
  <si>
    <t>Costo total mensual por uso</t>
  </si>
  <si>
    <t xml:space="preserve">Chico </t>
  </si>
  <si>
    <t>Mediano A</t>
  </si>
  <si>
    <t>Mediano B</t>
  </si>
  <si>
    <t>Grande A</t>
  </si>
  <si>
    <t>Grande B</t>
  </si>
  <si>
    <t>Grande C</t>
  </si>
  <si>
    <t>Muy grande A</t>
  </si>
  <si>
    <t>Muy grande B</t>
  </si>
  <si>
    <t>Muy grande C</t>
  </si>
  <si>
    <t>Muy grade D</t>
  </si>
  <si>
    <t>Renta</t>
  </si>
  <si>
    <t>luz</t>
  </si>
  <si>
    <t>agua</t>
  </si>
  <si>
    <t>telefono</t>
  </si>
  <si>
    <t>internet</t>
  </si>
  <si>
    <t>Tamaño de Proyecto</t>
  </si>
  <si>
    <t>Recursos de Ooperación</t>
  </si>
  <si>
    <t>Servidores</t>
  </si>
  <si>
    <t>Impresoras</t>
  </si>
  <si>
    <t>Celular Android,IOS</t>
  </si>
  <si>
    <t>Tabletas Android,IOS</t>
  </si>
  <si>
    <t>Licencia</t>
  </si>
  <si>
    <t>SO server window</t>
  </si>
  <si>
    <t>*El porcentaje es por consumo</t>
  </si>
  <si>
    <t>*El porcentaje es por depreciación del equipo</t>
  </si>
  <si>
    <t>*El porcentaje es por uso</t>
  </si>
  <si>
    <t>*El porcentaje es por aplicación el conocimiento</t>
  </si>
  <si>
    <t>Nombre del proyecto:</t>
  </si>
  <si>
    <t>Tamaño del proyecto:</t>
  </si>
  <si>
    <t>Tomaño de proyecto</t>
  </si>
  <si>
    <t>_</t>
  </si>
  <si>
    <t>Mediano_A</t>
  </si>
  <si>
    <t>Grande_A</t>
  </si>
  <si>
    <t>Grande_C</t>
  </si>
  <si>
    <t>Muy_grande_A</t>
  </si>
  <si>
    <t>Muy_grande_B</t>
  </si>
  <si>
    <t>Muy_grande_C</t>
  </si>
  <si>
    <t>Laptops</t>
  </si>
  <si>
    <t>Grande_B</t>
  </si>
  <si>
    <t>Mediano_B</t>
  </si>
  <si>
    <t xml:space="preserve">Referencias </t>
  </si>
  <si>
    <t>celular</t>
  </si>
  <si>
    <t>tabletas</t>
  </si>
  <si>
    <t>insumos_operacion</t>
  </si>
  <si>
    <t>insumos_personales</t>
  </si>
  <si>
    <t>cafeteria</t>
  </si>
  <si>
    <t>app_android</t>
  </si>
  <si>
    <t>app_IOS</t>
  </si>
  <si>
    <t>db</t>
  </si>
  <si>
    <t>SO_Server</t>
  </si>
  <si>
    <t>impresoras</t>
  </si>
  <si>
    <t>Muy_grande_D</t>
  </si>
  <si>
    <t>RENTA</t>
  </si>
  <si>
    <t>N. Proyectos</t>
  </si>
  <si>
    <t>Tamaño de proyecto</t>
  </si>
  <si>
    <t>Numero de Horas totales del proyecto</t>
  </si>
  <si>
    <t>Costo por hora</t>
  </si>
  <si>
    <t>Horas trabajas por mes</t>
  </si>
  <si>
    <t>% de renta por mes</t>
  </si>
  <si>
    <t>Hora por mes</t>
  </si>
  <si>
    <t xml:space="preserve">Suma de horas trabajadas del total de personas </t>
  </si>
  <si>
    <t>LUZ</t>
  </si>
  <si>
    <t>% de Luz por mes</t>
  </si>
  <si>
    <t>ab-jun</t>
  </si>
  <si>
    <t>jun-ag</t>
  </si>
  <si>
    <t>Media</t>
  </si>
  <si>
    <t>AGUA</t>
  </si>
  <si>
    <t>% de Agua por mes</t>
  </si>
  <si>
    <t>% de Teléfono e internet por mes</t>
  </si>
  <si>
    <t>Números de equipos por proyectos</t>
  </si>
  <si>
    <t>Num. de hras. totales del proyecto</t>
  </si>
  <si>
    <t>Cafetería           Insumos personales          Insumos de operación</t>
  </si>
  <si>
    <t>% otros gastos por mes</t>
  </si>
  <si>
    <t>telefono e internet</t>
  </si>
  <si>
    <t>Teléfono e internet</t>
  </si>
  <si>
    <t>Costo por mes</t>
  </si>
  <si>
    <t>duracion estimada del proyecto en meses</t>
  </si>
  <si>
    <t>duracion estimada del proyecto en días</t>
  </si>
  <si>
    <t>Luz por hora</t>
  </si>
  <si>
    <t>Tel./internet
por hora</t>
  </si>
  <si>
    <r>
      <t xml:space="preserve">Para obtener el porsentaje de aportacion a gastos por proyecto se dividio el costo de (renta, agua, telefono e internet) entre las horas que se trabajarian por mes en cada proyecto, obteniendo un costo por hora que se multiplicara por las mismas horas por mes en cada proyecto obteniendo el aporte en pesos de cada proyecto, posteriormente se migro el costo a porsentaje sobre el costo de renta o servicios.
</t>
    </r>
    <r>
      <rPr>
        <b/>
        <sz val="12"/>
        <rFont val="Century Gothic"/>
        <family val="2"/>
      </rPr>
      <t>Nota:</t>
    </r>
    <r>
      <rPr>
        <sz val="10"/>
        <rFont val="Century Gothic"/>
        <family val="2"/>
      </rPr>
      <t xml:space="preserve"> En el caso de la luz se tomara la media de los recibos en un año, en caso de no tener los recibos de un año, se obtendra la media de los existentes.</t>
    </r>
  </si>
  <si>
    <t>Costo por 
mes</t>
  </si>
  <si>
    <t>TELEFONO E INTERNET</t>
  </si>
  <si>
    <t>Agua por
hora</t>
  </si>
  <si>
    <t>Renta por 
hora</t>
  </si>
  <si>
    <t>Total de costos por capacitacion</t>
  </si>
  <si>
    <t>N. Proyecto</t>
  </si>
  <si>
    <t>Costos por Capacitacion</t>
  </si>
  <si>
    <t>Tomaño de proyecto en horas</t>
  </si>
  <si>
    <t>Numero de equipos por proyecto</t>
  </si>
  <si>
    <t>&gt; 100,000</t>
  </si>
  <si>
    <t>Efusion</t>
  </si>
  <si>
    <t>No aplica</t>
  </si>
  <si>
    <t>Vigencia en años</t>
  </si>
  <si>
    <t>Depreciacion Anual</t>
  </si>
  <si>
    <t>Windows Server 2008 Standard edition</t>
  </si>
  <si>
    <t>Servidor de Aplicaciones</t>
  </si>
  <si>
    <t>Apache TomCat</t>
  </si>
  <si>
    <t>Tiempo/ Dias</t>
  </si>
  <si>
    <t xml:space="preserve">Costo capacitación </t>
  </si>
  <si>
    <t>Numero de personas</t>
  </si>
  <si>
    <t>Costo por persona capacitada por día</t>
  </si>
  <si>
    <t>Costo por instructor por día</t>
  </si>
  <si>
    <t>Numero de instructures</t>
  </si>
  <si>
    <t>% de depreciacion</t>
  </si>
  <si>
    <t>Costo por depreciacion en horas</t>
  </si>
  <si>
    <t>N/A</t>
  </si>
  <si>
    <t>Obtener Porcentaje de depreciación de los equipos por proyecto.</t>
  </si>
  <si>
    <t>1.- Para obtener el porcentaje de depreciación del equipo por proyecto, hay que tomar en cuenta la vida util del equipo expresada en horas = costo por depreciación en horas</t>
  </si>
  <si>
    <t xml:space="preserve">2.- basandonos de los precios establecidos en la pestaña de recursos de operación la formua queda asi: costo por depreciacion en horas = costo por recurso / 5670 </t>
  </si>
  <si>
    <t>3.- Con el paso dos obtenemos el costo por depreciacion en horas, ahora para la columna % de depreciación = (costo por depreciacion en horas * 100) / costo por recurso</t>
  </si>
  <si>
    <t>4.- Para obtener el % de depreciacion del equipo por proyecto, se toma lo siguiente: % de depreciación * numero de horas del proyecto, dividido entre el numero de equipos necesarios para el tamaño del proyecto. (Esto aplica para laptops, móviles, tabletas, impresoras, etc.)</t>
  </si>
  <si>
    <t>Obtener Porcentaje de depreciación de los servidores por proyecto, se toma el precio del server dividido entre los años de vida util que son aproximadamente 3 o dependiendo de las especificaciones del equipo</t>
  </si>
  <si>
    <t>Obtener Porcentaje de depreciación de las licencias por proyecto.</t>
  </si>
  <si>
    <t xml:space="preserve">1.- para obtener el costo de depreciacion anual Se toma el costo de la licencia dividida entre el numero de años que esta tenga en vigencia, si no tiene vigencia se toma por defecto 3 años de validez, </t>
  </si>
  <si>
    <t>2.- para el porcentaje por proyecto, se divide el costo total de la licencia, dividido entre el costo de depreciacion anual</t>
  </si>
  <si>
    <t>IBM System x3250 M4, memoria RAM 32 GB, 1TB HDD</t>
  </si>
  <si>
    <t>Formacion Android</t>
  </si>
  <si>
    <t>RedHat 7.2</t>
  </si>
  <si>
    <t>Mysql</t>
  </si>
  <si>
    <t>Curso para Aplicaciones en Android</t>
  </si>
  <si>
    <t>Fecha</t>
  </si>
  <si>
    <t>Autor</t>
  </si>
  <si>
    <t>Versión</t>
  </si>
  <si>
    <t>Referencia al cambio</t>
  </si>
  <si>
    <t>No ha habido cambios</t>
  </si>
  <si>
    <t>Recursos Desarrollo/ Pruebas</t>
  </si>
  <si>
    <t>Firewall</t>
  </si>
  <si>
    <t>Switch</t>
  </si>
  <si>
    <t xml:space="preserve">HPE ProLiant ML30 Gen9 Server
</t>
  </si>
  <si>
    <t>Servicio Teléfono e internet</t>
  </si>
  <si>
    <t>Switch Cisco Catalyst 2960</t>
  </si>
  <si>
    <t>servidores ProLiant DL120 Gen9</t>
  </si>
  <si>
    <t xml:space="preserve">servidores HP ProLiant DL380 Gen9
</t>
  </si>
  <si>
    <t xml:space="preserve">Suscripcion Appstore </t>
  </si>
  <si>
    <t>Licencia para desarrollador</t>
  </si>
  <si>
    <t xml:space="preserve">Suscripcion PlayStore </t>
  </si>
  <si>
    <t>Renovación PCI</t>
  </si>
  <si>
    <t xml:space="preserve">Renovación de certificado PCI. </t>
  </si>
  <si>
    <t xml:space="preserve">Certificado SSL </t>
  </si>
  <si>
    <t>Certificado SSL</t>
  </si>
  <si>
    <t xml:space="preserve">Mensajeria </t>
  </si>
  <si>
    <t>Servicio de mensajeria</t>
  </si>
  <si>
    <t>servidores HP ProLiant DL380 Gen9</t>
  </si>
  <si>
    <t xml:space="preserve">Servidor </t>
  </si>
  <si>
    <t>DD/MM/AAAA</t>
  </si>
  <si>
    <t>X.Z</t>
  </si>
  <si>
    <t>ProLiant DL580 Gen8 HP</t>
  </si>
  <si>
    <t>Rack</t>
  </si>
  <si>
    <t>Rack Dell Poweredge</t>
  </si>
  <si>
    <t>Enlace</t>
  </si>
  <si>
    <t>Enlace dedicado Internet</t>
  </si>
  <si>
    <t>Reck</t>
  </si>
  <si>
    <t>Modelo iMac 2010, Mac,  Intel ® Core™ i5 2.5 GHZ, disco duro 500 GB , RAM 12 GB</t>
  </si>
  <si>
    <t>Modelo iMac, Mac, 3.4 GHz Intel Core i5, disco duro 1Terabyte, RAM 8 GB DDR3</t>
  </si>
  <si>
    <t>Modelo 15-bs0xx, HP, Intel ® Core™ i7-7500U CPU @ 2.70GHz a 2.90 GHZ, Disco Duro 2 TB, RAM 8GB</t>
  </si>
  <si>
    <t>Modelo PAVILON -15-cs2071nr, HP, Intel® Core™ i7-8565U CPU @ 1.80GHZ, SSH 500 GB, 16 RAM</t>
  </si>
  <si>
    <t>Modelo 15-dw0033nr, HP,Intel® Core™ i5-8265CPU  @ 1.60GHZ , SSH 250 GB, 8 RAM</t>
  </si>
  <si>
    <t>Iphone 6S Plus, memoria interna 64GB</t>
  </si>
  <si>
    <t>Apple iphone6, Apple A8, RAM 1 GB, memoria interna 32 GB</t>
  </si>
  <si>
    <t>Iphone XS, memoria 64GB</t>
  </si>
  <si>
    <t>Modelo Satellite P875, Toshiba, Intel ® Core™ i7-3630QM 2.40 GHZ,disco duro 500GB, RAM 8GB</t>
  </si>
  <si>
    <t xml:space="preserve">Modelo MacBook Pro, Intel ® Core™ i5 2.5 GHZ,  Disco Duro 500 GB, RAM 8 GB </t>
  </si>
  <si>
    <t>Modelo M645-S450, Toshiba, Intel ® Core™ i5 M450 a 240 GHZ,disco duro 2GB, RAM 8GB</t>
  </si>
  <si>
    <t>Laptop Modelo MacBook Pro</t>
  </si>
  <si>
    <t>Laptop Modelo 430 (Lenovo)</t>
  </si>
  <si>
    <t>Laptop Modelo Imac 21.5 inch</t>
  </si>
  <si>
    <t>Laptop modelo PAVILON-15Cs207inr</t>
  </si>
  <si>
    <t>Laptop Modelo 15-dw003nr HP</t>
  </si>
  <si>
    <t>Certificado PCI</t>
  </si>
  <si>
    <t>RedHat 7.5</t>
  </si>
  <si>
    <t>Laptop Satelite P875 Toshiba</t>
  </si>
  <si>
    <t xml:space="preserve">Renta Oficina comitan </t>
  </si>
  <si>
    <t xml:space="preserve">Renta Oficina Tuxtla </t>
  </si>
  <si>
    <t xml:space="preserve">Fabrica de Software Tuxtla </t>
  </si>
  <si>
    <t xml:space="preserve">Servicio de Luz </t>
  </si>
  <si>
    <t xml:space="preserve">Servicio Agua </t>
  </si>
  <si>
    <t>Servicio de telefono e internet</t>
  </si>
  <si>
    <t xml:space="preserve">ExtraCoupon Web Administrador </t>
  </si>
  <si>
    <t>Sello de confianza (AIMX)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</si>
</sst>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Red]\-&quot;$&quot;#,##0"/>
    <numFmt numFmtId="44" formatCode="_-&quot;$&quot;* #,##0.00_-;\-&quot;$&quot;* #,##0.00_-;_-&quot;$&quot;* &quot;-&quot;??_-;_-@_-"/>
    <numFmt numFmtId="164" formatCode="&quot;$&quot;#,##0"/>
    <numFmt numFmtId="165" formatCode="&quot;$&quot;#,##0.00;[Red]&quot;$&quot;#,##0.00"/>
    <numFmt numFmtId="166" formatCode="0.0"/>
    <numFmt numFmtId="167" formatCode="&quot;$&quot;#,##0.00000"/>
    <numFmt numFmtId="168" formatCode="&quot;$&quot;#,##0.00"/>
    <numFmt numFmtId="169" formatCode="0.0%"/>
    <numFmt numFmtId="170" formatCode="0.000"/>
    <numFmt numFmtId="171" formatCode="&quot;$&quot;#,##0.0000000"/>
  </numFmts>
  <fonts count="45" x14ac:knownFonts="1">
    <font>
      <sz val="10"/>
      <name val="Arial"/>
    </font>
    <font>
      <sz val="11"/>
      <color theme="1"/>
      <name val="Calibri"/>
      <family val="2"/>
      <scheme val="minor"/>
    </font>
    <font>
      <b/>
      <sz val="10"/>
      <name val="Arial"/>
      <family val="2"/>
    </font>
    <font>
      <b/>
      <i/>
      <sz val="10"/>
      <name val="Arial"/>
      <family val="2"/>
    </font>
    <font>
      <sz val="10"/>
      <name val="Arial"/>
      <family val="2"/>
    </font>
    <font>
      <sz val="9"/>
      <name val="Arial"/>
      <family val="2"/>
    </font>
    <font>
      <b/>
      <sz val="9"/>
      <name val="Arial"/>
      <family val="2"/>
    </font>
    <font>
      <sz val="9"/>
      <color indexed="81"/>
      <name val="Tahoma"/>
      <family val="2"/>
    </font>
    <font>
      <b/>
      <sz val="9"/>
      <color indexed="81"/>
      <name val="Tahoma"/>
      <family val="2"/>
    </font>
    <font>
      <sz val="8"/>
      <name val="Arial"/>
      <family val="2"/>
    </font>
    <font>
      <b/>
      <sz val="16"/>
      <name val="Century Gothic"/>
      <family val="2"/>
    </font>
    <font>
      <sz val="10"/>
      <name val="Tahoma"/>
      <family val="2"/>
    </font>
    <font>
      <b/>
      <sz val="10"/>
      <name val="Tahoma"/>
      <family val="2"/>
    </font>
    <font>
      <b/>
      <sz val="10"/>
      <color indexed="9"/>
      <name val="Tahoma"/>
      <family val="2"/>
    </font>
    <font>
      <b/>
      <sz val="18"/>
      <color indexed="9"/>
      <name val="Tahoma"/>
      <family val="2"/>
    </font>
    <font>
      <i/>
      <sz val="10"/>
      <name val="Arial"/>
      <family val="2"/>
    </font>
    <font>
      <b/>
      <sz val="10"/>
      <name val="Century Gothic"/>
      <family val="2"/>
    </font>
    <font>
      <sz val="10"/>
      <name val="Century Gothic"/>
      <family val="2"/>
    </font>
    <font>
      <sz val="8"/>
      <name val="Century Gothic"/>
      <family val="2"/>
    </font>
    <font>
      <b/>
      <sz val="8"/>
      <name val="Century Gothic"/>
      <family val="2"/>
    </font>
    <font>
      <b/>
      <sz val="8"/>
      <color rgb="FF544D43"/>
      <name val="Century Gothic"/>
      <family val="2"/>
    </font>
    <font>
      <b/>
      <sz val="8"/>
      <color theme="1" tint="0.34998626667073579"/>
      <name val="Century Gothic"/>
      <family val="2"/>
    </font>
    <font>
      <sz val="18"/>
      <color theme="1" tint="0.34998626667073579"/>
      <name val="Century Gothic"/>
      <family val="2"/>
    </font>
    <font>
      <b/>
      <sz val="10"/>
      <color rgb="FFFF0000"/>
      <name val="Tahoma"/>
      <family val="2"/>
    </font>
    <font>
      <sz val="10"/>
      <color rgb="FF002060"/>
      <name val="Arial"/>
      <family val="2"/>
    </font>
    <font>
      <b/>
      <sz val="10"/>
      <color rgb="FF002060"/>
      <name val="Arial"/>
      <family val="2"/>
    </font>
    <font>
      <sz val="10"/>
      <color rgb="FF0070C0"/>
      <name val="Arial"/>
      <family val="2"/>
    </font>
    <font>
      <b/>
      <sz val="10"/>
      <color rgb="FF0070C0"/>
      <name val="Arial"/>
      <family val="2"/>
    </font>
    <font>
      <b/>
      <sz val="10"/>
      <color theme="1" tint="4.9989318521683403E-2"/>
      <name val="Arial"/>
      <family val="2"/>
    </font>
    <font>
      <i/>
      <sz val="10"/>
      <color rgb="FF002060"/>
      <name val="Arial"/>
      <family val="2"/>
    </font>
    <font>
      <b/>
      <sz val="16"/>
      <color theme="1" tint="0.34998626667073579"/>
      <name val="Century Gothic"/>
      <family val="2"/>
    </font>
    <font>
      <b/>
      <sz val="18"/>
      <color theme="1" tint="0.34998626667073579"/>
      <name val="Century Gothic"/>
      <family val="2"/>
    </font>
    <font>
      <b/>
      <sz val="9"/>
      <color rgb="FFFF0000"/>
      <name val="Arial"/>
      <family val="2"/>
    </font>
    <font>
      <i/>
      <sz val="10"/>
      <color theme="1" tint="0.499984740745262"/>
      <name val="Century Gothic"/>
      <family val="2"/>
    </font>
    <font>
      <sz val="10"/>
      <name val="Arial"/>
      <family val="2"/>
    </font>
    <font>
      <b/>
      <sz val="12"/>
      <name val="Arial"/>
      <family val="2"/>
    </font>
    <font>
      <sz val="12"/>
      <name val="Arial"/>
      <family val="2"/>
    </font>
    <font>
      <sz val="18"/>
      <name val="Arial"/>
      <family val="2"/>
    </font>
    <font>
      <b/>
      <sz val="12"/>
      <name val="Century Gothic"/>
      <family val="2"/>
    </font>
    <font>
      <sz val="10"/>
      <name val="Arial"/>
      <family val="2"/>
    </font>
    <font>
      <b/>
      <sz val="10"/>
      <color theme="5" tint="-0.249977111117893"/>
      <name val="Arial"/>
      <family val="2"/>
    </font>
    <font>
      <b/>
      <sz val="10"/>
      <color theme="6" tint="-0.249977111117893"/>
      <name val="Arial"/>
      <family val="2"/>
    </font>
    <font>
      <sz val="11"/>
      <color theme="1"/>
      <name val="Century Gothic"/>
      <family val="2"/>
    </font>
    <font>
      <i/>
      <sz val="10"/>
      <color theme="2" tint="-0.249977111117893"/>
      <name val="Century Gothic"/>
      <family val="2"/>
    </font>
    <font>
      <sz val="8"/>
      <name val="Arial"/>
      <family val="2"/>
    </font>
  </fonts>
  <fills count="16">
    <fill>
      <patternFill patternType="none"/>
    </fill>
    <fill>
      <patternFill patternType="gray125"/>
    </fill>
    <fill>
      <patternFill patternType="solid">
        <fgColor indexed="10"/>
        <bgColor indexed="64"/>
      </patternFill>
    </fill>
    <fill>
      <patternFill patternType="solid">
        <fgColor indexed="62"/>
        <bgColor indexed="64"/>
      </patternFill>
    </fill>
    <fill>
      <patternFill patternType="solid">
        <fgColor indexed="50"/>
        <bgColor indexed="64"/>
      </patternFill>
    </fill>
    <fill>
      <patternFill patternType="solid">
        <fgColor indexed="53"/>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rgb="FFFFFF00"/>
        <bgColor indexed="64"/>
      </patternFill>
    </fill>
    <fill>
      <patternFill patternType="solid">
        <fgColor theme="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rgb="FFFF0000"/>
        <bgColor indexed="64"/>
      </patternFill>
    </fill>
    <fill>
      <patternFill patternType="solid">
        <fgColor rgb="FF92D050"/>
        <bgColor indexed="64"/>
      </patternFill>
    </fill>
    <fill>
      <patternFill patternType="solid">
        <fgColor theme="0" tint="-0.34998626667073579"/>
        <bgColor indexed="64"/>
      </patternFill>
    </fill>
  </fills>
  <borders count="102">
    <border>
      <left/>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dashed">
        <color indexed="64"/>
      </bottom>
      <diagonal/>
    </border>
    <border>
      <left style="medium">
        <color indexed="64"/>
      </left>
      <right style="thin">
        <color indexed="64"/>
      </right>
      <top style="dashed">
        <color indexed="64"/>
      </top>
      <bottom style="dashed">
        <color indexed="64"/>
      </bottom>
      <diagonal/>
    </border>
    <border>
      <left style="medium">
        <color indexed="64"/>
      </left>
      <right style="thin">
        <color indexed="64"/>
      </right>
      <top style="dashed">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style="thin">
        <color theme="2" tint="-0.249977111117893"/>
      </left>
      <right style="thin">
        <color theme="2" tint="-0.249977111117893"/>
      </right>
      <top/>
      <bottom style="thin">
        <color theme="2" tint="-0.249977111117893"/>
      </bottom>
      <diagonal/>
    </border>
    <border>
      <left style="medium">
        <color theme="2" tint="-0.249977111117893"/>
      </left>
      <right style="thin">
        <color theme="2" tint="-0.249977111117893"/>
      </right>
      <top style="medium">
        <color theme="2" tint="-0.249977111117893"/>
      </top>
      <bottom style="medium">
        <color theme="2" tint="-0.249977111117893"/>
      </bottom>
      <diagonal/>
    </border>
    <border>
      <left style="thin">
        <color theme="2" tint="-0.249977111117893"/>
      </left>
      <right style="thin">
        <color theme="2" tint="-0.249977111117893"/>
      </right>
      <top style="medium">
        <color theme="2" tint="-0.249977111117893"/>
      </top>
      <bottom style="medium">
        <color theme="2" tint="-0.249977111117893"/>
      </bottom>
      <diagonal/>
    </border>
    <border>
      <left style="thin">
        <color theme="2" tint="-0.249977111117893"/>
      </left>
      <right style="medium">
        <color theme="2" tint="-0.249977111117893"/>
      </right>
      <top style="medium">
        <color theme="2" tint="-0.249977111117893"/>
      </top>
      <bottom style="medium">
        <color theme="2" tint="-0.249977111117893"/>
      </bottom>
      <diagonal/>
    </border>
    <border>
      <left/>
      <right/>
      <top style="medium">
        <color theme="2" tint="-0.249977111117893"/>
      </top>
      <bottom/>
      <diagonal/>
    </border>
    <border>
      <left style="thin">
        <color theme="2" tint="-0.249977111117893"/>
      </left>
      <right style="thin">
        <color theme="2" tint="-0.249977111117893"/>
      </right>
      <top/>
      <bottom style="medium">
        <color theme="2" tint="-0.249977111117893"/>
      </bottom>
      <diagonal/>
    </border>
    <border>
      <left style="thin">
        <color theme="2" tint="-0.249977111117893"/>
      </left>
      <right style="thin">
        <color theme="2" tint="-0.249977111117893"/>
      </right>
      <top style="medium">
        <color theme="2" tint="-0.249977111117893"/>
      </top>
      <bottom/>
      <diagonal/>
    </border>
    <border>
      <left style="thin">
        <color theme="2" tint="-0.249977111117893"/>
      </left>
      <right style="thin">
        <color theme="2" tint="-0.249977111117893"/>
      </right>
      <top/>
      <bottom/>
      <diagonal/>
    </border>
    <border>
      <left style="thin">
        <color theme="2" tint="-0.249977111117893"/>
      </left>
      <right/>
      <top style="medium">
        <color theme="2" tint="-0.249977111117893"/>
      </top>
      <bottom/>
      <diagonal/>
    </border>
    <border>
      <left style="thin">
        <color theme="2" tint="-0.249977111117893"/>
      </left>
      <right style="thin">
        <color theme="2" tint="-0.249977111117893"/>
      </right>
      <top style="thin">
        <color theme="2" tint="-0.249977111117893"/>
      </top>
      <bottom/>
      <diagonal/>
    </border>
    <border>
      <left style="medium">
        <color theme="0" tint="-0.249977111117893"/>
      </left>
      <right style="medium">
        <color theme="0" tint="-0.249977111117893"/>
      </right>
      <top style="medium">
        <color theme="0" tint="-0.249977111117893"/>
      </top>
      <bottom style="medium">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medium">
        <color theme="0" tint="-0.249977111117893"/>
      </right>
      <top style="medium">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bottom/>
      <diagonal/>
    </border>
    <border>
      <left style="medium">
        <color theme="2" tint="-0.499984740745262"/>
      </left>
      <right style="medium">
        <color theme="2" tint="-0.499984740745262"/>
      </right>
      <top style="medium">
        <color theme="2" tint="-0.499984740745262"/>
      </top>
      <bottom/>
      <diagonal/>
    </border>
    <border>
      <left style="medium">
        <color theme="0" tint="-0.249977111117893"/>
      </left>
      <right style="medium">
        <color theme="0" tint="-0.249977111117893"/>
      </right>
      <top/>
      <bottom/>
      <diagonal/>
    </border>
    <border>
      <left style="medium">
        <color theme="0" tint="-0.249977111117893"/>
      </left>
      <right style="medium">
        <color theme="0" tint="-0.249977111117893"/>
      </right>
      <top/>
      <bottom style="medium">
        <color theme="0" tint="-0.249977111117893"/>
      </bottom>
      <diagonal/>
    </border>
    <border>
      <left style="medium">
        <color theme="0" tint="-0.249977111117893"/>
      </left>
      <right/>
      <top style="medium">
        <color theme="0" tint="-0.249977111117893"/>
      </top>
      <bottom/>
      <diagonal/>
    </border>
    <border>
      <left/>
      <right/>
      <top style="medium">
        <color theme="0" tint="-0.249977111117893"/>
      </top>
      <bottom/>
      <diagonal/>
    </border>
    <border>
      <left/>
      <right style="medium">
        <color theme="0" tint="-0.249977111117893"/>
      </right>
      <top style="medium">
        <color theme="0" tint="-0.249977111117893"/>
      </top>
      <bottom/>
      <diagonal/>
    </border>
    <border>
      <left style="medium">
        <color theme="0" tint="-0.249977111117893"/>
      </left>
      <right/>
      <top/>
      <bottom/>
      <diagonal/>
    </border>
    <border>
      <left/>
      <right style="medium">
        <color theme="0" tint="-0.249977111117893"/>
      </right>
      <top/>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theme="0" tint="-0.249977111117893"/>
      </right>
      <top/>
      <bottom style="medium">
        <color theme="0" tint="-0.249977111117893"/>
      </bottom>
      <diagonal/>
    </border>
    <border>
      <left style="medium">
        <color theme="2" tint="-0.249977111117893"/>
      </left>
      <right style="medium">
        <color theme="2" tint="-0.249977111117893"/>
      </right>
      <top style="medium">
        <color theme="2" tint="-0.249977111117893"/>
      </top>
      <bottom/>
      <diagonal/>
    </border>
    <border>
      <left style="medium">
        <color theme="2" tint="-0.249977111117893"/>
      </left>
      <right style="medium">
        <color theme="2" tint="-0.249977111117893"/>
      </right>
      <top/>
      <bottom style="medium">
        <color theme="2" tint="-0.249977111117893"/>
      </bottom>
      <diagonal/>
    </border>
    <border>
      <left/>
      <right style="thin">
        <color theme="2" tint="-0.249977111117893"/>
      </right>
      <top style="medium">
        <color theme="2" tint="-0.249977111117893"/>
      </top>
      <bottom/>
      <diagonal/>
    </border>
    <border>
      <left style="medium">
        <color theme="2" tint="-0.249977111117893"/>
      </left>
      <right style="thin">
        <color theme="2" tint="-0.249977111117893"/>
      </right>
      <top style="medium">
        <color theme="2" tint="-0.249977111117893"/>
      </top>
      <bottom/>
      <diagonal/>
    </border>
    <border>
      <left style="medium">
        <color theme="2" tint="-0.249977111117893"/>
      </left>
      <right/>
      <top/>
      <bottom style="medium">
        <color theme="2" tint="-0.249977111117893"/>
      </bottom>
      <diagonal/>
    </border>
    <border>
      <left/>
      <right style="thin">
        <color theme="2" tint="-0.249977111117893"/>
      </right>
      <top/>
      <bottom style="medium">
        <color theme="2" tint="-0.249977111117893"/>
      </bottom>
      <diagonal/>
    </border>
    <border>
      <left style="medium">
        <color theme="2" tint="-0.249977111117893"/>
      </left>
      <right/>
      <top style="medium">
        <color theme="2" tint="-0.249977111117893"/>
      </top>
      <bottom style="medium">
        <color theme="2" tint="-0.249977111117893"/>
      </bottom>
      <diagonal/>
    </border>
    <border>
      <left/>
      <right/>
      <top style="medium">
        <color theme="2" tint="-0.249977111117893"/>
      </top>
      <bottom style="medium">
        <color theme="2" tint="-0.249977111117893"/>
      </bottom>
      <diagonal/>
    </border>
    <border>
      <left/>
      <right style="medium">
        <color theme="2" tint="-0.249977111117893"/>
      </right>
      <top style="medium">
        <color theme="2" tint="-0.249977111117893"/>
      </top>
      <bottom style="medium">
        <color theme="2" tint="-0.249977111117893"/>
      </bottom>
      <diagonal/>
    </border>
    <border>
      <left style="medium">
        <color theme="2" tint="-0.249977111117893"/>
      </left>
      <right/>
      <top style="medium">
        <color theme="2" tint="-0.249977111117893"/>
      </top>
      <bottom/>
      <diagonal/>
    </border>
    <border>
      <left style="medium">
        <color theme="0" tint="-0.249977111117893"/>
      </left>
      <right style="thin">
        <color theme="0" tint="-0.249977111117893"/>
      </right>
      <top/>
      <bottom style="thin">
        <color theme="0" tint="-0.249977111117893"/>
      </bottom>
      <diagonal/>
    </border>
    <border>
      <left style="thin">
        <color theme="0" tint="-0.249977111117893"/>
      </left>
      <right style="medium">
        <color theme="0" tint="-0.249977111117893"/>
      </right>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thin">
        <color theme="2" tint="-0.249977111117893"/>
      </left>
      <right/>
      <top style="thin">
        <color theme="2" tint="-0.249977111117893"/>
      </top>
      <bottom style="thin">
        <color theme="2" tint="-0.249977111117893"/>
      </bottom>
      <diagonal/>
    </border>
    <border>
      <left style="thin">
        <color theme="2" tint="-0.249977111117893"/>
      </left>
      <right/>
      <top/>
      <bottom style="thin">
        <color theme="2" tint="-0.249977111117893"/>
      </bottom>
      <diagonal/>
    </border>
    <border>
      <left style="thin">
        <color theme="2" tint="-0.499984740745262"/>
      </left>
      <right style="thin">
        <color theme="2" tint="-0.499984740745262"/>
      </right>
      <top/>
      <bottom style="thin">
        <color theme="2" tint="-0.499984740745262"/>
      </bottom>
      <diagonal/>
    </border>
    <border>
      <left style="medium">
        <color theme="2" tint="-0.499984740745262"/>
      </left>
      <right/>
      <top style="medium">
        <color theme="2" tint="-0.499984740745262"/>
      </top>
      <bottom style="medium">
        <color theme="2" tint="-0.499984740745262"/>
      </bottom>
      <diagonal/>
    </border>
    <border>
      <left style="thin">
        <color theme="2" tint="-0.249977111117893"/>
      </left>
      <right style="medium">
        <color theme="2" tint="-0.499984740745262"/>
      </right>
      <top style="medium">
        <color theme="2" tint="-0.499984740745262"/>
      </top>
      <bottom style="medium">
        <color theme="2" tint="-0.499984740745262"/>
      </bottom>
      <diagonal/>
    </border>
    <border>
      <left style="thin">
        <color theme="2" tint="-0.249977111117893"/>
      </left>
      <right/>
      <top/>
      <bottom/>
      <diagonal/>
    </border>
    <border>
      <left style="medium">
        <color theme="2" tint="-0.499984740745262"/>
      </left>
      <right style="thin">
        <color theme="2" tint="-0.249977111117893"/>
      </right>
      <top style="medium">
        <color theme="2" tint="-0.499984740745262"/>
      </top>
      <bottom style="medium">
        <color theme="2" tint="-0.499984740745262"/>
      </bottom>
      <diagonal/>
    </border>
    <border>
      <left style="thin">
        <color theme="2" tint="-0.499984740745262"/>
      </left>
      <right/>
      <top style="thin">
        <color theme="2" tint="-0.499984740745262"/>
      </top>
      <bottom style="thin">
        <color theme="2" tint="-0.499984740745262"/>
      </bottom>
      <diagonal/>
    </border>
    <border>
      <left style="medium">
        <color theme="2" tint="-0.499984740745262"/>
      </left>
      <right style="medium">
        <color theme="2" tint="-0.499984740745262"/>
      </right>
      <top/>
      <bottom/>
      <diagonal/>
    </border>
    <border>
      <left style="medium">
        <color theme="2" tint="-0.499984740745262"/>
      </left>
      <right style="medium">
        <color theme="2" tint="-0.499984740745262"/>
      </right>
      <top/>
      <bottom style="medium">
        <color theme="2" tint="-0.499984740745262"/>
      </bottom>
      <diagonal/>
    </border>
    <border>
      <left style="medium">
        <color theme="2" tint="-0.499984740745262"/>
      </left>
      <right/>
      <top style="medium">
        <color theme="2" tint="-0.499984740745262"/>
      </top>
      <bottom/>
      <diagonal/>
    </border>
    <border>
      <left/>
      <right style="medium">
        <color theme="2" tint="-0.499984740745262"/>
      </right>
      <top style="medium">
        <color theme="2" tint="-0.499984740745262"/>
      </top>
      <bottom/>
      <diagonal/>
    </border>
    <border>
      <left style="medium">
        <color theme="2" tint="-0.499984740745262"/>
      </left>
      <right/>
      <top/>
      <bottom style="medium">
        <color theme="2" tint="-0.499984740745262"/>
      </bottom>
      <diagonal/>
    </border>
    <border>
      <left/>
      <right style="medium">
        <color theme="2" tint="-0.499984740745262"/>
      </right>
      <top/>
      <bottom style="medium">
        <color theme="2" tint="-0.4999847407452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theme="0" tint="-0.249977111117893"/>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thin">
        <color theme="0" tint="-0.249977111117893"/>
      </left>
      <right/>
      <top style="medium">
        <color theme="0" tint="-0.249977111117893"/>
      </top>
      <bottom style="thin">
        <color theme="0" tint="-0.249977111117893"/>
      </bottom>
      <diagonal/>
    </border>
    <border>
      <left/>
      <right style="thin">
        <color theme="0" tint="-0.249977111117893"/>
      </right>
      <top style="medium">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
      <left style="thin">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top style="thin">
        <color theme="0" tint="-0.249977111117893"/>
      </top>
      <bottom style="thin">
        <color theme="0" tint="-0.249977111117893"/>
      </bottom>
      <diagonal/>
    </border>
    <border>
      <left/>
      <right/>
      <top/>
      <bottom style="thin">
        <color theme="2" tint="-0.499984740745262"/>
      </bottom>
      <diagonal/>
    </border>
    <border>
      <left style="medium">
        <color theme="2" tint="-0.499984740745262"/>
      </left>
      <right style="medium">
        <color theme="2" tint="-0.499984740745262"/>
      </right>
      <top style="medium">
        <color theme="2" tint="-0.499984740745262"/>
      </top>
      <bottom style="thin">
        <color theme="6" tint="-0.249977111117893"/>
      </bottom>
      <diagonal/>
    </border>
    <border>
      <left style="thin">
        <color theme="2" tint="-0.499984740745262"/>
      </left>
      <right style="thin">
        <color theme="2" tint="-0.499984740745262"/>
      </right>
      <top style="thin">
        <color theme="6" tint="-0.249977111117893"/>
      </top>
      <bottom style="thin">
        <color theme="6" tint="-0.249977111117893"/>
      </bottom>
      <diagonal/>
    </border>
    <border>
      <left style="thin">
        <color theme="2" tint="-0.499984740745262"/>
      </left>
      <right style="thin">
        <color theme="2" tint="-0.499984740745262"/>
      </right>
      <top style="thin">
        <color theme="2" tint="-0.499984740745262"/>
      </top>
      <bottom style="thin">
        <color indexed="64"/>
      </bottom>
      <diagonal/>
    </border>
    <border>
      <left style="thin">
        <color theme="0" tint="-0.249977111117893"/>
      </left>
      <right style="thin">
        <color theme="0" tint="-0.249977111117893"/>
      </right>
      <top/>
      <bottom/>
      <diagonal/>
    </border>
    <border>
      <left style="medium">
        <color theme="0" tint="-0.34998626667073579"/>
      </left>
      <right style="medium">
        <color theme="0" tint="-0.34998626667073579"/>
      </right>
      <top style="medium">
        <color theme="0" tint="-0.34998626667073579"/>
      </top>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style="thin">
        <color theme="2" tint="-0.249977111117893"/>
      </left>
      <right/>
      <top style="thin">
        <color theme="2" tint="-0.249977111117893"/>
      </top>
      <bottom/>
      <diagonal/>
    </border>
  </borders>
  <cellStyleXfs count="5">
    <xf numFmtId="0" fontId="0" fillId="0" borderId="0"/>
    <xf numFmtId="9" fontId="34" fillId="0" borderId="0" applyFont="0" applyFill="0" applyBorder="0" applyAlignment="0" applyProtection="0"/>
    <xf numFmtId="44" fontId="39" fillId="0" borderId="0" applyFont="0" applyFill="0" applyBorder="0" applyAlignment="0" applyProtection="0"/>
    <xf numFmtId="0" fontId="1" fillId="0" borderId="0"/>
    <xf numFmtId="9" fontId="1" fillId="0" borderId="0" applyFont="0" applyFill="0" applyBorder="0" applyAlignment="0" applyProtection="0"/>
  </cellStyleXfs>
  <cellXfs count="433">
    <xf numFmtId="0" fontId="0" fillId="0" borderId="0" xfId="0"/>
    <xf numFmtId="0" fontId="2" fillId="0" borderId="0" xfId="0" applyFont="1" applyAlignment="1">
      <alignment horizontal="center"/>
    </xf>
    <xf numFmtId="0" fontId="4" fillId="0" borderId="0" xfId="0" applyFont="1"/>
    <xf numFmtId="0" fontId="2" fillId="0" borderId="0" xfId="0" applyFont="1"/>
    <xf numFmtId="0" fontId="0" fillId="0" borderId="0" xfId="0" applyAlignment="1">
      <alignment horizontal="center"/>
    </xf>
    <xf numFmtId="0" fontId="4" fillId="0" borderId="0" xfId="0" applyFont="1" applyAlignment="1">
      <alignment horizontal="center"/>
    </xf>
    <xf numFmtId="17" fontId="2" fillId="0" borderId="1" xfId="0" applyNumberFormat="1" applyFont="1" applyBorder="1" applyAlignment="1">
      <alignment horizontal="center" vertical="center" wrapText="1"/>
    </xf>
    <xf numFmtId="0" fontId="0" fillId="0" borderId="0" xfId="0" applyFill="1"/>
    <xf numFmtId="0" fontId="0" fillId="0" borderId="0" xfId="0" applyBorder="1"/>
    <xf numFmtId="0" fontId="0" fillId="0" borderId="0" xfId="0" applyFill="1" applyBorder="1"/>
    <xf numFmtId="164" fontId="5" fillId="0" borderId="20" xfId="0" applyNumberFormat="1" applyFont="1" applyBorder="1" applyAlignment="1">
      <alignment horizontal="center"/>
    </xf>
    <xf numFmtId="0" fontId="9" fillId="0" borderId="0" xfId="0" applyFont="1"/>
    <xf numFmtId="0" fontId="4" fillId="0" borderId="21" xfId="0" applyFont="1" applyBorder="1" applyAlignment="1">
      <alignment horizontal="center" vertical="center" wrapText="1"/>
    </xf>
    <xf numFmtId="0" fontId="4" fillId="0" borderId="22" xfId="0" applyFont="1" applyBorder="1" applyAlignment="1">
      <alignment horizontal="center" vertical="center" wrapText="1"/>
    </xf>
    <xf numFmtId="0" fontId="5" fillId="0" borderId="23" xfId="0" applyFont="1" applyBorder="1" applyAlignment="1">
      <alignment horizontal="center" vertical="center" wrapText="1"/>
    </xf>
    <xf numFmtId="0" fontId="0" fillId="6" borderId="24" xfId="0" applyFill="1" applyBorder="1" applyAlignment="1">
      <alignment horizontal="center" vertical="center" wrapText="1"/>
    </xf>
    <xf numFmtId="0" fontId="4" fillId="0" borderId="25" xfId="0" applyFont="1" applyBorder="1" applyAlignment="1">
      <alignment horizontal="center" vertical="center" wrapText="1"/>
    </xf>
    <xf numFmtId="0" fontId="4" fillId="0" borderId="28" xfId="0" applyFont="1" applyBorder="1" applyAlignment="1">
      <alignment horizontal="center" vertical="center" wrapText="1"/>
    </xf>
    <xf numFmtId="0" fontId="0" fillId="0" borderId="0" xfId="0" applyAlignment="1">
      <alignment horizontal="left"/>
    </xf>
    <xf numFmtId="0" fontId="2" fillId="0" borderId="0" xfId="0" applyFont="1" applyFill="1"/>
    <xf numFmtId="0" fontId="20" fillId="0" borderId="30" xfId="0" applyFont="1" applyBorder="1"/>
    <xf numFmtId="0" fontId="21" fillId="0" borderId="30" xfId="0" applyFont="1" applyBorder="1"/>
    <xf numFmtId="0" fontId="22" fillId="0" borderId="0" xfId="0" applyFont="1" applyFill="1" applyAlignment="1"/>
    <xf numFmtId="164" fontId="0" fillId="6" borderId="31" xfId="0" applyNumberFormat="1" applyFill="1" applyBorder="1" applyAlignment="1">
      <alignment horizontal="center" vertical="center"/>
    </xf>
    <xf numFmtId="164" fontId="0" fillId="6" borderId="32" xfId="0" applyNumberFormat="1" applyFill="1" applyBorder="1" applyAlignment="1">
      <alignment horizontal="center" vertical="center"/>
    </xf>
    <xf numFmtId="0" fontId="4" fillId="0" borderId="30" xfId="0" applyFont="1" applyBorder="1" applyAlignment="1">
      <alignment horizontal="center" vertical="center"/>
    </xf>
    <xf numFmtId="0" fontId="4" fillId="0" borderId="32" xfId="0" applyFont="1" applyBorder="1" applyAlignment="1">
      <alignment horizontal="center" vertical="center"/>
    </xf>
    <xf numFmtId="0" fontId="4" fillId="0" borderId="32" xfId="0" applyFont="1" applyBorder="1" applyAlignment="1">
      <alignment horizontal="left" vertical="center"/>
    </xf>
    <xf numFmtId="0" fontId="4" fillId="0" borderId="32" xfId="0" applyFont="1" applyFill="1" applyBorder="1" applyAlignment="1">
      <alignment horizontal="center" vertical="center"/>
    </xf>
    <xf numFmtId="0" fontId="4" fillId="0" borderId="32" xfId="0" applyFont="1" applyFill="1" applyBorder="1" applyAlignment="1">
      <alignment horizontal="left" vertical="center"/>
    </xf>
    <xf numFmtId="0" fontId="4" fillId="0" borderId="31" xfId="0" applyFont="1" applyBorder="1" applyAlignment="1">
      <alignment horizontal="center" vertical="center"/>
    </xf>
    <xf numFmtId="0" fontId="4" fillId="0" borderId="31" xfId="0" applyFont="1" applyBorder="1" applyAlignment="1">
      <alignment vertical="center"/>
    </xf>
    <xf numFmtId="0" fontId="4" fillId="6" borderId="30" xfId="0" applyFont="1" applyFill="1" applyBorder="1" applyAlignment="1">
      <alignment horizontal="center" vertical="center" wrapText="1"/>
    </xf>
    <xf numFmtId="164" fontId="2" fillId="6" borderId="32" xfId="0" applyNumberFormat="1" applyFont="1" applyFill="1" applyBorder="1" applyAlignment="1">
      <alignment horizontal="center" vertical="center"/>
    </xf>
    <xf numFmtId="0" fontId="4" fillId="6" borderId="33" xfId="0" applyFont="1" applyFill="1" applyBorder="1" applyAlignment="1">
      <alignment horizontal="center" vertical="center" wrapText="1"/>
    </xf>
    <xf numFmtId="0" fontId="0" fillId="6" borderId="34" xfId="0" applyFill="1" applyBorder="1"/>
    <xf numFmtId="0" fontId="0" fillId="0" borderId="31" xfId="0" applyBorder="1" applyAlignment="1">
      <alignment horizontal="center"/>
    </xf>
    <xf numFmtId="0" fontId="0" fillId="0" borderId="32" xfId="0" applyBorder="1" applyAlignment="1">
      <alignment horizontal="center"/>
    </xf>
    <xf numFmtId="0" fontId="10" fillId="0" borderId="0" xfId="0" applyFont="1" applyBorder="1" applyAlignment="1">
      <alignment horizontal="center" vertical="center" wrapText="1"/>
    </xf>
    <xf numFmtId="0" fontId="21" fillId="0" borderId="0" xfId="0" applyFont="1" applyBorder="1"/>
    <xf numFmtId="0" fontId="0" fillId="0" borderId="35" xfId="0" applyBorder="1"/>
    <xf numFmtId="0" fontId="4" fillId="0" borderId="35" xfId="0" applyFont="1" applyBorder="1"/>
    <xf numFmtId="165" fontId="11" fillId="0" borderId="2" xfId="0" applyNumberFormat="1" applyFont="1" applyBorder="1" applyAlignment="1">
      <alignment horizontal="center"/>
    </xf>
    <xf numFmtId="0" fontId="11" fillId="0" borderId="0" xfId="0" applyFont="1" applyProtection="1"/>
    <xf numFmtId="165" fontId="11" fillId="0" borderId="2" xfId="0" applyNumberFormat="1" applyFont="1" applyFill="1" applyBorder="1" applyAlignment="1">
      <alignment horizontal="center"/>
    </xf>
    <xf numFmtId="165" fontId="12" fillId="0" borderId="3" xfId="0" applyNumberFormat="1" applyFont="1" applyFill="1" applyBorder="1" applyAlignment="1">
      <alignment horizontal="center"/>
    </xf>
    <xf numFmtId="165" fontId="12" fillId="0" borderId="4" xfId="0" applyNumberFormat="1" applyFont="1" applyFill="1" applyBorder="1" applyAlignment="1">
      <alignment horizontal="center"/>
    </xf>
    <xf numFmtId="0" fontId="12" fillId="8" borderId="5" xfId="0" applyFont="1" applyFill="1" applyBorder="1" applyAlignment="1" applyProtection="1">
      <alignment horizontal="center"/>
    </xf>
    <xf numFmtId="165" fontId="12" fillId="8" borderId="5" xfId="0" applyNumberFormat="1" applyFont="1" applyFill="1" applyBorder="1" applyAlignment="1" applyProtection="1">
      <alignment horizontal="center"/>
    </xf>
    <xf numFmtId="0" fontId="11" fillId="0" borderId="6" xfId="0" applyFont="1" applyBorder="1"/>
    <xf numFmtId="0" fontId="11" fillId="0" borderId="6" xfId="0" applyFont="1" applyFill="1" applyBorder="1" applyAlignment="1">
      <alignment horizontal="center"/>
    </xf>
    <xf numFmtId="0" fontId="11" fillId="0" borderId="7" xfId="0" applyFont="1" applyFill="1" applyBorder="1" applyAlignment="1">
      <alignment horizontal="center"/>
    </xf>
    <xf numFmtId="0" fontId="11" fillId="0" borderId="8" xfId="0" applyFont="1" applyFill="1" applyBorder="1" applyAlignment="1">
      <alignment horizontal="center"/>
    </xf>
    <xf numFmtId="0" fontId="12" fillId="8" borderId="9" xfId="0" applyFont="1" applyFill="1" applyBorder="1" applyAlignment="1" applyProtection="1">
      <alignment horizontal="center"/>
    </xf>
    <xf numFmtId="0" fontId="11" fillId="0" borderId="0" xfId="0" applyFont="1" applyBorder="1"/>
    <xf numFmtId="0" fontId="14" fillId="2" borderId="0" xfId="0" applyFont="1" applyFill="1" applyBorder="1" applyAlignment="1">
      <alignment horizontal="center" vertical="center" textRotation="255"/>
    </xf>
    <xf numFmtId="0" fontId="11" fillId="0" borderId="10" xfId="0" applyFont="1" applyBorder="1"/>
    <xf numFmtId="0" fontId="13" fillId="3" borderId="0" xfId="0" applyFont="1" applyFill="1" applyBorder="1" applyAlignment="1">
      <alignment horizontal="center" vertical="center"/>
    </xf>
    <xf numFmtId="0" fontId="11" fillId="0" borderId="11" xfId="0" applyFont="1" applyFill="1" applyBorder="1" applyAlignment="1">
      <alignment horizontal="center"/>
    </xf>
    <xf numFmtId="0" fontId="11" fillId="0" borderId="12" xfId="0" applyFont="1" applyFill="1" applyBorder="1" applyAlignment="1">
      <alignment horizontal="center"/>
    </xf>
    <xf numFmtId="0" fontId="11" fillId="0" borderId="13" xfId="0" applyFont="1" applyFill="1" applyBorder="1" applyAlignment="1">
      <alignment horizontal="center"/>
    </xf>
    <xf numFmtId="0" fontId="11" fillId="0" borderId="0" xfId="0" applyFont="1" applyFill="1" applyBorder="1" applyAlignment="1">
      <alignment horizontal="center"/>
    </xf>
    <xf numFmtId="0" fontId="12" fillId="0" borderId="0" xfId="0" applyFont="1" applyFill="1" applyBorder="1" applyAlignment="1" applyProtection="1">
      <alignment horizontal="center"/>
    </xf>
    <xf numFmtId="0" fontId="4" fillId="0" borderId="35" xfId="0" applyFont="1" applyFill="1" applyBorder="1" applyAlignment="1">
      <alignment horizontal="right"/>
    </xf>
    <xf numFmtId="164" fontId="0" fillId="0" borderId="35" xfId="0" applyNumberFormat="1" applyFill="1" applyBorder="1"/>
    <xf numFmtId="0" fontId="12" fillId="0" borderId="36" xfId="0" applyFont="1" applyFill="1" applyBorder="1" applyAlignment="1" applyProtection="1">
      <alignment horizontal="right"/>
    </xf>
    <xf numFmtId="0" fontId="11" fillId="0" borderId="14" xfId="0" applyFont="1" applyBorder="1"/>
    <xf numFmtId="0" fontId="11" fillId="0" borderId="14" xfId="0" applyFont="1" applyFill="1" applyBorder="1" applyAlignment="1">
      <alignment horizontal="center"/>
    </xf>
    <xf numFmtId="0" fontId="11" fillId="0" borderId="15" xfId="0" applyFont="1" applyFill="1" applyBorder="1" applyAlignment="1">
      <alignment horizontal="center"/>
    </xf>
    <xf numFmtId="165" fontId="11" fillId="9" borderId="35" xfId="0" applyNumberFormat="1" applyFont="1" applyFill="1" applyBorder="1" applyAlignment="1">
      <alignment horizontal="center"/>
    </xf>
    <xf numFmtId="0" fontId="12" fillId="0" borderId="37" xfId="0" applyFont="1" applyFill="1" applyBorder="1" applyAlignment="1">
      <alignment horizontal="center"/>
    </xf>
    <xf numFmtId="0" fontId="12" fillId="8" borderId="5" xfId="0" applyFont="1" applyFill="1" applyBorder="1" applyAlignment="1" applyProtection="1">
      <alignment horizontal="center" wrapText="1"/>
    </xf>
    <xf numFmtId="165" fontId="23" fillId="8" borderId="5" xfId="0" applyNumberFormat="1" applyFont="1" applyFill="1" applyBorder="1" applyAlignment="1" applyProtection="1">
      <alignment horizontal="center"/>
    </xf>
    <xf numFmtId="0" fontId="12" fillId="0" borderId="36" xfId="0" applyFont="1" applyBorder="1" applyAlignment="1">
      <alignment horizontal="center"/>
    </xf>
    <xf numFmtId="0" fontId="12" fillId="0" borderId="36" xfId="0" applyFont="1" applyBorder="1" applyAlignment="1">
      <alignment horizontal="center" wrapText="1"/>
    </xf>
    <xf numFmtId="0" fontId="11" fillId="0" borderId="16" xfId="0" applyFont="1" applyBorder="1"/>
    <xf numFmtId="164" fontId="0" fillId="0" borderId="16" xfId="0" applyNumberFormat="1" applyFill="1" applyBorder="1"/>
    <xf numFmtId="0" fontId="11" fillId="0" borderId="16" xfId="0" applyFont="1" applyFill="1" applyBorder="1"/>
    <xf numFmtId="165" fontId="11" fillId="8" borderId="0" xfId="0" applyNumberFormat="1" applyFont="1" applyFill="1" applyBorder="1" applyAlignment="1">
      <alignment horizontal="center"/>
    </xf>
    <xf numFmtId="164" fontId="0" fillId="0" borderId="1" xfId="0" applyNumberFormat="1" applyFill="1" applyBorder="1"/>
    <xf numFmtId="164" fontId="12" fillId="8" borderId="5" xfId="0" applyNumberFormat="1" applyFont="1" applyFill="1" applyBorder="1" applyAlignment="1" applyProtection="1">
      <alignment horizontal="center"/>
    </xf>
    <xf numFmtId="0" fontId="0" fillId="0" borderId="38" xfId="0" applyBorder="1" applyAlignment="1">
      <alignment horizontal="center" vertical="center"/>
    </xf>
    <xf numFmtId="0" fontId="4" fillId="0" borderId="38" xfId="0" applyFont="1" applyBorder="1" applyAlignment="1">
      <alignment horizontal="center" vertical="center" wrapText="1"/>
    </xf>
    <xf numFmtId="0" fontId="15" fillId="0" borderId="35" xfId="0" applyFont="1" applyBorder="1"/>
    <xf numFmtId="0" fontId="2" fillId="8" borderId="0" xfId="0" applyFont="1" applyFill="1"/>
    <xf numFmtId="17" fontId="2" fillId="0" borderId="17" xfId="0" applyNumberFormat="1" applyFont="1" applyBorder="1" applyAlignment="1">
      <alignment horizontal="center" vertical="center" wrapText="1"/>
    </xf>
    <xf numFmtId="6" fontId="0" fillId="0" borderId="35" xfId="0" applyNumberFormat="1" applyBorder="1"/>
    <xf numFmtId="0" fontId="2" fillId="0" borderId="36" xfId="0" applyFont="1" applyBorder="1" applyAlignment="1">
      <alignment horizontal="center"/>
    </xf>
    <xf numFmtId="0" fontId="3" fillId="0" borderId="35" xfId="0" applyFont="1" applyBorder="1"/>
    <xf numFmtId="6" fontId="24" fillId="0" borderId="35" xfId="0" applyNumberFormat="1" applyFont="1" applyBorder="1" applyAlignment="1">
      <alignment wrapText="1"/>
    </xf>
    <xf numFmtId="6" fontId="24" fillId="0" borderId="35" xfId="0" applyNumberFormat="1" applyFont="1" applyBorder="1"/>
    <xf numFmtId="0" fontId="25" fillId="0" borderId="35" xfId="0" applyFont="1" applyBorder="1" applyAlignment="1">
      <alignment horizontal="right"/>
    </xf>
    <xf numFmtId="6" fontId="25" fillId="0" borderId="35" xfId="0" applyNumberFormat="1" applyFont="1" applyBorder="1"/>
    <xf numFmtId="0" fontId="26" fillId="0" borderId="35" xfId="0" applyFont="1" applyBorder="1"/>
    <xf numFmtId="6" fontId="26" fillId="0" borderId="35" xfId="0" applyNumberFormat="1" applyFont="1" applyBorder="1"/>
    <xf numFmtId="0" fontId="27" fillId="0" borderId="35" xfId="0" applyFont="1" applyBorder="1" applyAlignment="1">
      <alignment horizontal="right"/>
    </xf>
    <xf numFmtId="6" fontId="27" fillId="0" borderId="35" xfId="0" applyNumberFormat="1" applyFont="1" applyBorder="1"/>
    <xf numFmtId="0" fontId="28" fillId="0" borderId="35" xfId="0" applyFont="1" applyBorder="1"/>
    <xf numFmtId="6" fontId="2" fillId="0" borderId="35" xfId="0" applyNumberFormat="1" applyFont="1" applyBorder="1"/>
    <xf numFmtId="6" fontId="29" fillId="0" borderId="35" xfId="0" applyNumberFormat="1" applyFont="1" applyBorder="1" applyAlignment="1">
      <alignment wrapText="1"/>
    </xf>
    <xf numFmtId="14" fontId="20" fillId="0" borderId="30" xfId="0" applyNumberFormat="1" applyFont="1" applyBorder="1" applyAlignment="1">
      <alignment horizontal="left"/>
    </xf>
    <xf numFmtId="0" fontId="20" fillId="0" borderId="30" xfId="0" applyFont="1" applyBorder="1" applyAlignment="1">
      <alignment horizontal="left"/>
    </xf>
    <xf numFmtId="166" fontId="20" fillId="0" borderId="30" xfId="0" applyNumberFormat="1" applyFont="1" applyBorder="1" applyAlignment="1">
      <alignment horizontal="left"/>
    </xf>
    <xf numFmtId="0" fontId="17" fillId="0" borderId="0" xfId="0" applyFont="1" applyBorder="1"/>
    <xf numFmtId="0" fontId="16" fillId="0" borderId="40" xfId="0" applyFont="1" applyBorder="1" applyAlignment="1">
      <alignment horizontal="center" vertical="center" wrapText="1"/>
    </xf>
    <xf numFmtId="0" fontId="16" fillId="0" borderId="30" xfId="0" applyFont="1" applyBorder="1" applyAlignment="1">
      <alignment horizontal="center" vertical="center" wrapText="1"/>
    </xf>
    <xf numFmtId="0" fontId="16" fillId="6" borderId="30" xfId="0" applyFont="1" applyFill="1" applyBorder="1" applyAlignment="1">
      <alignment horizontal="center" vertical="center" wrapText="1"/>
    </xf>
    <xf numFmtId="0" fontId="17" fillId="0" borderId="59" xfId="0" applyFont="1" applyBorder="1" applyAlignment="1">
      <alignment horizontal="center" vertical="center"/>
    </xf>
    <xf numFmtId="0" fontId="17" fillId="0" borderId="31" xfId="0" applyFont="1" applyBorder="1" applyAlignment="1">
      <alignment horizontal="center" vertical="center" wrapText="1"/>
    </xf>
    <xf numFmtId="164" fontId="17" fillId="0" borderId="31" xfId="0" applyNumberFormat="1" applyFont="1" applyBorder="1" applyAlignment="1">
      <alignment horizontal="center" vertical="center"/>
    </xf>
    <xf numFmtId="0" fontId="17" fillId="0" borderId="31" xfId="0" applyFont="1" applyBorder="1" applyAlignment="1">
      <alignment horizontal="center" vertical="center"/>
    </xf>
    <xf numFmtId="164" fontId="17" fillId="6" borderId="60" xfId="0" applyNumberFormat="1" applyFont="1" applyFill="1" applyBorder="1" applyAlignment="1">
      <alignment horizontal="center" vertical="center"/>
    </xf>
    <xf numFmtId="0" fontId="17" fillId="0" borderId="61" xfId="0" applyFont="1" applyBorder="1" applyAlignment="1">
      <alignment horizontal="center" vertical="center"/>
    </xf>
    <xf numFmtId="0" fontId="17" fillId="0" borderId="32" xfId="0" applyFont="1" applyBorder="1" applyAlignment="1">
      <alignment horizontal="center" vertical="center" wrapText="1"/>
    </xf>
    <xf numFmtId="164" fontId="17" fillId="0" borderId="32" xfId="0" applyNumberFormat="1" applyFont="1" applyBorder="1" applyAlignment="1">
      <alignment horizontal="center" vertical="center"/>
    </xf>
    <xf numFmtId="0" fontId="17" fillId="0" borderId="32" xfId="0" applyFont="1" applyBorder="1" applyAlignment="1">
      <alignment horizontal="center" vertical="center"/>
    </xf>
    <xf numFmtId="164" fontId="17" fillId="6" borderId="62" xfId="0" applyNumberFormat="1" applyFont="1" applyFill="1" applyBorder="1" applyAlignment="1">
      <alignment horizontal="center" vertical="center"/>
    </xf>
    <xf numFmtId="0" fontId="17" fillId="0" borderId="63" xfId="0" applyFont="1" applyBorder="1" applyAlignment="1">
      <alignment horizontal="center" vertical="center"/>
    </xf>
    <xf numFmtId="0" fontId="17" fillId="0" borderId="64" xfId="0" applyFont="1" applyBorder="1" applyAlignment="1">
      <alignment horizontal="center" vertical="center" wrapText="1"/>
    </xf>
    <xf numFmtId="164" fontId="17" fillId="0" borderId="64" xfId="0" applyNumberFormat="1" applyFont="1" applyBorder="1" applyAlignment="1">
      <alignment horizontal="center" vertical="center"/>
    </xf>
    <xf numFmtId="0" fontId="17" fillId="0" borderId="64" xfId="0" applyFont="1" applyBorder="1" applyAlignment="1">
      <alignment horizontal="center" vertical="center"/>
    </xf>
    <xf numFmtId="0" fontId="17" fillId="6" borderId="65" xfId="0" applyFont="1" applyFill="1" applyBorder="1"/>
    <xf numFmtId="0" fontId="17" fillId="0" borderId="0" xfId="0" applyFont="1"/>
    <xf numFmtId="0" fontId="16" fillId="0" borderId="0" xfId="0" applyFont="1" applyFill="1" applyBorder="1" applyAlignment="1">
      <alignment horizontal="center" vertical="center" wrapText="1"/>
    </xf>
    <xf numFmtId="164" fontId="16" fillId="0" borderId="0" xfId="0" applyNumberFormat="1" applyFont="1" applyAlignment="1">
      <alignment horizontal="center" vertical="center"/>
    </xf>
    <xf numFmtId="0" fontId="17" fillId="6" borderId="0" xfId="0" applyFont="1" applyFill="1"/>
    <xf numFmtId="164" fontId="16" fillId="6" borderId="30" xfId="0" applyNumberFormat="1" applyFont="1" applyFill="1" applyBorder="1" applyAlignment="1">
      <alignment horizontal="center" vertical="center"/>
    </xf>
    <xf numFmtId="0" fontId="4" fillId="0" borderId="0" xfId="0" applyFont="1" applyBorder="1"/>
    <xf numFmtId="0" fontId="2" fillId="6" borderId="16" xfId="0" applyFont="1" applyFill="1" applyBorder="1" applyAlignment="1">
      <alignment horizontal="center" vertical="center" wrapText="1"/>
    </xf>
    <xf numFmtId="0" fontId="2" fillId="6" borderId="16" xfId="0" applyFont="1" applyFill="1" applyBorder="1" applyAlignment="1">
      <alignment horizontal="center" vertical="center"/>
    </xf>
    <xf numFmtId="0" fontId="4" fillId="10" borderId="16" xfId="0" applyFont="1" applyFill="1" applyBorder="1"/>
    <xf numFmtId="0" fontId="4" fillId="10" borderId="18" xfId="0" applyFont="1" applyFill="1" applyBorder="1"/>
    <xf numFmtId="0" fontId="33" fillId="0" borderId="0" xfId="0" applyFont="1" applyFill="1"/>
    <xf numFmtId="0" fontId="16" fillId="0" borderId="0" xfId="0" applyFont="1" applyBorder="1" applyAlignment="1"/>
    <xf numFmtId="0" fontId="4" fillId="0" borderId="16" xfId="0" applyFont="1" applyFill="1" applyBorder="1" applyAlignment="1">
      <alignment horizontal="center" wrapText="1"/>
    </xf>
    <xf numFmtId="0" fontId="4" fillId="0" borderId="16" xfId="0" applyFont="1" applyFill="1" applyBorder="1" applyAlignment="1">
      <alignment horizontal="left" vertical="center"/>
    </xf>
    <xf numFmtId="0" fontId="18" fillId="11" borderId="20" xfId="0" applyFont="1" applyFill="1" applyBorder="1" applyAlignment="1">
      <alignment horizontal="center"/>
    </xf>
    <xf numFmtId="0" fontId="19" fillId="11" borderId="27" xfId="0" applyFont="1" applyFill="1" applyBorder="1" applyAlignment="1">
      <alignment horizontal="center"/>
    </xf>
    <xf numFmtId="0" fontId="9" fillId="0" borderId="27" xfId="0" applyFont="1" applyFill="1" applyBorder="1"/>
    <xf numFmtId="0" fontId="18" fillId="0" borderId="66" xfId="0" applyFont="1" applyBorder="1" applyAlignment="1">
      <alignment horizontal="center"/>
    </xf>
    <xf numFmtId="0" fontId="9" fillId="0" borderId="0" xfId="0" applyFont="1" applyAlignment="1">
      <alignment horizontal="center"/>
    </xf>
    <xf numFmtId="0" fontId="9" fillId="0" borderId="0" xfId="0" applyFont="1" applyFill="1" applyAlignment="1">
      <alignment horizontal="center"/>
    </xf>
    <xf numFmtId="0" fontId="9" fillId="0" borderId="0" xfId="0" applyFont="1" applyFill="1"/>
    <xf numFmtId="0" fontId="9" fillId="0" borderId="66" xfId="0" applyFont="1" applyBorder="1" applyAlignment="1">
      <alignment horizontal="center"/>
    </xf>
    <xf numFmtId="0" fontId="9" fillId="0" borderId="0" xfId="0" applyFont="1" applyBorder="1"/>
    <xf numFmtId="0" fontId="9" fillId="0" borderId="0" xfId="0" applyFont="1" applyFill="1" applyBorder="1"/>
    <xf numFmtId="9" fontId="19" fillId="0" borderId="0" xfId="0" applyNumberFormat="1" applyFont="1" applyAlignment="1">
      <alignment horizontal="center"/>
    </xf>
    <xf numFmtId="0" fontId="19" fillId="0" borderId="0" xfId="0" applyFont="1" applyFill="1" applyAlignment="1">
      <alignment horizontal="center"/>
    </xf>
    <xf numFmtId="0" fontId="19" fillId="0" borderId="0" xfId="0" applyFont="1" applyAlignment="1">
      <alignment horizontal="center"/>
    </xf>
    <xf numFmtId="164" fontId="18" fillId="8" borderId="0" xfId="0" applyNumberFormat="1" applyFont="1" applyFill="1" applyAlignment="1">
      <alignment horizontal="center"/>
    </xf>
    <xf numFmtId="164" fontId="18" fillId="8" borderId="0" xfId="0" applyNumberFormat="1" applyFont="1" applyFill="1" applyAlignment="1">
      <alignment horizontal="center" wrapText="1"/>
    </xf>
    <xf numFmtId="0" fontId="18" fillId="0" borderId="35" xfId="0" applyFont="1" applyBorder="1"/>
    <xf numFmtId="0" fontId="18" fillId="0" borderId="35" xfId="0" applyFont="1" applyBorder="1" applyAlignment="1">
      <alignment horizontal="center"/>
    </xf>
    <xf numFmtId="9" fontId="18" fillId="0" borderId="35" xfId="0" applyNumberFormat="1" applyFont="1" applyBorder="1" applyAlignment="1">
      <alignment horizontal="center"/>
    </xf>
    <xf numFmtId="164" fontId="18" fillId="0" borderId="35" xfId="0" applyNumberFormat="1" applyFont="1" applyBorder="1" applyAlignment="1">
      <alignment horizontal="center"/>
    </xf>
    <xf numFmtId="0" fontId="18" fillId="0" borderId="35" xfId="0" applyFont="1" applyFill="1" applyBorder="1" applyAlignment="1">
      <alignment horizontal="center"/>
    </xf>
    <xf numFmtId="0" fontId="18" fillId="12" borderId="35" xfId="0" applyFont="1" applyFill="1" applyBorder="1" applyAlignment="1">
      <alignment horizontal="center"/>
    </xf>
    <xf numFmtId="164" fontId="18" fillId="0" borderId="35" xfId="0" applyNumberFormat="1" applyFont="1" applyFill="1" applyBorder="1" applyAlignment="1">
      <alignment horizontal="center"/>
    </xf>
    <xf numFmtId="0" fontId="18" fillId="0" borderId="35" xfId="0" applyFont="1" applyFill="1" applyBorder="1"/>
    <xf numFmtId="0" fontId="9" fillId="0" borderId="67" xfId="0" applyFont="1" applyBorder="1" applyAlignment="1">
      <alignment horizontal="center"/>
    </xf>
    <xf numFmtId="0" fontId="18" fillId="0" borderId="68" xfId="0" applyFont="1" applyBorder="1"/>
    <xf numFmtId="0" fontId="9" fillId="11" borderId="69" xfId="0" applyFont="1" applyFill="1" applyBorder="1" applyAlignment="1">
      <alignment horizontal="center"/>
    </xf>
    <xf numFmtId="0" fontId="19" fillId="11" borderId="70" xfId="0" applyFont="1" applyFill="1" applyBorder="1" applyAlignment="1">
      <alignment horizontal="center"/>
    </xf>
    <xf numFmtId="0" fontId="9" fillId="0" borderId="29" xfId="0" applyFont="1" applyBorder="1" applyAlignment="1">
      <alignment horizontal="center"/>
    </xf>
    <xf numFmtId="0" fontId="9" fillId="0" borderId="71" xfId="0" applyFont="1" applyBorder="1"/>
    <xf numFmtId="0" fontId="18" fillId="0" borderId="67" xfId="0" applyFont="1" applyBorder="1" applyAlignment="1">
      <alignment horizontal="center"/>
    </xf>
    <xf numFmtId="0" fontId="18" fillId="0" borderId="68" xfId="0" applyFont="1" applyBorder="1" applyAlignment="1">
      <alignment wrapText="1"/>
    </xf>
    <xf numFmtId="0" fontId="9" fillId="11" borderId="72" xfId="0" applyFont="1" applyFill="1" applyBorder="1" applyAlignment="1">
      <alignment horizontal="center"/>
    </xf>
    <xf numFmtId="0" fontId="18" fillId="0" borderId="73" xfId="0" applyFont="1" applyBorder="1" applyAlignment="1">
      <alignment horizontal="center"/>
    </xf>
    <xf numFmtId="0" fontId="4" fillId="0" borderId="19" xfId="0" applyFont="1" applyFill="1" applyBorder="1"/>
    <xf numFmtId="0" fontId="4" fillId="0" borderId="16" xfId="0" applyFont="1" applyBorder="1"/>
    <xf numFmtId="0" fontId="4" fillId="0" borderId="16" xfId="0" applyFont="1" applyFill="1" applyBorder="1"/>
    <xf numFmtId="0" fontId="0" fillId="0" borderId="16" xfId="0" applyBorder="1"/>
    <xf numFmtId="0" fontId="0" fillId="0" borderId="16" xfId="0" applyBorder="1" applyAlignment="1">
      <alignment horizontal="center"/>
    </xf>
    <xf numFmtId="0" fontId="0" fillId="9" borderId="16" xfId="0" applyFill="1" applyBorder="1" applyAlignment="1">
      <alignment horizontal="center" vertical="center"/>
    </xf>
    <xf numFmtId="3" fontId="0" fillId="0" borderId="16" xfId="0" applyNumberFormat="1" applyBorder="1" applyAlignment="1">
      <alignment horizontal="center"/>
    </xf>
    <xf numFmtId="3" fontId="0" fillId="9" borderId="16" xfId="0" applyNumberFormat="1" applyFill="1" applyBorder="1" applyAlignment="1">
      <alignment horizontal="center"/>
    </xf>
    <xf numFmtId="0" fontId="4" fillId="0" borderId="0" xfId="0" applyFont="1" applyAlignment="1">
      <alignment horizontal="center" vertical="center" wrapText="1"/>
    </xf>
    <xf numFmtId="164" fontId="0" fillId="0" borderId="0" xfId="0" applyNumberFormat="1"/>
    <xf numFmtId="169" fontId="0" fillId="8" borderId="16" xfId="0" applyNumberFormat="1" applyFill="1" applyBorder="1"/>
    <xf numFmtId="169" fontId="0" fillId="10" borderId="16" xfId="1" applyNumberFormat="1" applyFont="1" applyFill="1" applyBorder="1"/>
    <xf numFmtId="169" fontId="0" fillId="10" borderId="16" xfId="0" applyNumberFormat="1" applyFill="1" applyBorder="1"/>
    <xf numFmtId="164" fontId="6" fillId="0" borderId="20" xfId="0" applyNumberFormat="1" applyFont="1" applyBorder="1" applyAlignment="1">
      <alignment horizontal="center" vertical="center"/>
    </xf>
    <xf numFmtId="0" fontId="0" fillId="0" borderId="0" xfId="0" applyAlignment="1"/>
    <xf numFmtId="0" fontId="17" fillId="0" borderId="0" xfId="0" applyFont="1" applyAlignment="1">
      <alignment horizontal="center" vertical="center"/>
    </xf>
    <xf numFmtId="0" fontId="17" fillId="0" borderId="0" xfId="0" applyFont="1" applyAlignment="1">
      <alignment horizontal="center" vertical="center" wrapText="1"/>
    </xf>
    <xf numFmtId="0" fontId="17" fillId="0" borderId="0" xfId="0" applyFont="1" applyAlignment="1">
      <alignment horizontal="center" wrapText="1"/>
    </xf>
    <xf numFmtId="0" fontId="17" fillId="0" borderId="16" xfId="0" applyFont="1" applyBorder="1" applyAlignment="1">
      <alignment horizontal="center"/>
    </xf>
    <xf numFmtId="0" fontId="17" fillId="0" borderId="16" xfId="0" applyFont="1" applyFill="1" applyBorder="1" applyAlignment="1">
      <alignment horizontal="left" vertical="center"/>
    </xf>
    <xf numFmtId="0" fontId="17" fillId="9" borderId="16" xfId="0" applyFont="1" applyFill="1" applyBorder="1" applyAlignment="1">
      <alignment horizontal="center" vertical="center"/>
    </xf>
    <xf numFmtId="3" fontId="17" fillId="0" borderId="16" xfId="0" applyNumberFormat="1" applyFont="1" applyBorder="1" applyAlignment="1">
      <alignment horizontal="center"/>
    </xf>
    <xf numFmtId="167" fontId="17" fillId="0" borderId="16" xfId="0" applyNumberFormat="1" applyFont="1" applyBorder="1"/>
    <xf numFmtId="168" fontId="17" fillId="0" borderId="16" xfId="0" applyNumberFormat="1" applyFont="1" applyBorder="1" applyAlignment="1">
      <alignment horizontal="center"/>
    </xf>
    <xf numFmtId="169" fontId="17" fillId="8" borderId="16" xfId="1" applyNumberFormat="1" applyFont="1" applyFill="1" applyBorder="1" applyAlignment="1">
      <alignment horizontal="center"/>
    </xf>
    <xf numFmtId="170" fontId="17" fillId="0" borderId="16" xfId="0" applyNumberFormat="1" applyFont="1" applyBorder="1" applyAlignment="1">
      <alignment horizontal="center"/>
    </xf>
    <xf numFmtId="0" fontId="17" fillId="0" borderId="16" xfId="0" applyFont="1" applyBorder="1"/>
    <xf numFmtId="170" fontId="17" fillId="0" borderId="16" xfId="0" applyNumberFormat="1" applyFont="1" applyBorder="1"/>
    <xf numFmtId="3" fontId="17" fillId="9" borderId="16" xfId="0" applyNumberFormat="1" applyFont="1" applyFill="1" applyBorder="1" applyAlignment="1">
      <alignment horizontal="center"/>
    </xf>
    <xf numFmtId="3" fontId="17" fillId="0" borderId="0" xfId="0" applyNumberFormat="1" applyFont="1" applyAlignment="1">
      <alignment horizontal="center"/>
    </xf>
    <xf numFmtId="0" fontId="17" fillId="0" borderId="0" xfId="0" applyFont="1" applyAlignment="1">
      <alignment horizontal="center"/>
    </xf>
    <xf numFmtId="0" fontId="17" fillId="13" borderId="0" xfId="0" applyFont="1" applyFill="1" applyAlignment="1">
      <alignment wrapText="1"/>
    </xf>
    <xf numFmtId="0" fontId="17" fillId="13" borderId="0" xfId="0" applyFont="1" applyFill="1" applyAlignment="1">
      <alignment horizontal="center"/>
    </xf>
    <xf numFmtId="167" fontId="17" fillId="13" borderId="0" xfId="0" applyNumberFormat="1" applyFont="1" applyFill="1" applyAlignment="1">
      <alignment horizontal="center"/>
    </xf>
    <xf numFmtId="171" fontId="17" fillId="0" borderId="16" xfId="0" applyNumberFormat="1" applyFont="1" applyBorder="1"/>
    <xf numFmtId="0" fontId="17" fillId="13" borderId="0" xfId="0" applyFont="1" applyFill="1" applyAlignment="1">
      <alignment horizontal="center" vertical="center"/>
    </xf>
    <xf numFmtId="171" fontId="17" fillId="13" borderId="0" xfId="0" applyNumberFormat="1" applyFont="1" applyFill="1" applyAlignment="1">
      <alignment horizontal="center"/>
    </xf>
    <xf numFmtId="0" fontId="17" fillId="13" borderId="0" xfId="0" applyFont="1" applyFill="1" applyAlignment="1">
      <alignment horizontal="center" vertical="center" wrapText="1"/>
    </xf>
    <xf numFmtId="0" fontId="38" fillId="8" borderId="0" xfId="0" applyFont="1" applyFill="1" applyAlignment="1">
      <alignment horizontal="center"/>
    </xf>
    <xf numFmtId="0" fontId="17" fillId="0" borderId="16" xfId="0" applyFont="1" applyFill="1" applyBorder="1" applyAlignment="1">
      <alignment horizontal="center"/>
    </xf>
    <xf numFmtId="0" fontId="17" fillId="0" borderId="0" xfId="0" applyFont="1" applyFill="1" applyBorder="1" applyAlignment="1">
      <alignment horizontal="left" vertical="center"/>
    </xf>
    <xf numFmtId="0" fontId="17" fillId="0" borderId="0" xfId="0" applyFont="1" applyFill="1" applyBorder="1" applyAlignment="1">
      <alignment horizontal="center"/>
    </xf>
    <xf numFmtId="0" fontId="17" fillId="0" borderId="0" xfId="0" applyFont="1" applyFill="1" applyBorder="1" applyAlignment="1">
      <alignment horizontal="center" vertical="center"/>
    </xf>
    <xf numFmtId="0" fontId="17" fillId="0" borderId="0" xfId="0" applyFont="1" applyFill="1" applyBorder="1" applyAlignment="1">
      <alignment horizontal="center" vertical="center" wrapText="1"/>
    </xf>
    <xf numFmtId="0" fontId="17" fillId="0" borderId="0" xfId="0" applyFont="1" applyFill="1" applyBorder="1" applyAlignment="1">
      <alignment horizontal="center" wrapText="1"/>
    </xf>
    <xf numFmtId="3" fontId="17" fillId="0" borderId="0" xfId="0" applyNumberFormat="1" applyFont="1" applyFill="1" applyBorder="1" applyAlignment="1">
      <alignment horizontal="center"/>
    </xf>
    <xf numFmtId="0" fontId="17" fillId="0" borderId="0" xfId="0" applyFont="1" applyFill="1" applyBorder="1"/>
    <xf numFmtId="169" fontId="17" fillId="0" borderId="0" xfId="0" applyNumberFormat="1" applyFont="1" applyFill="1" applyBorder="1"/>
    <xf numFmtId="0" fontId="38" fillId="0" borderId="0" xfId="0" applyFont="1" applyFill="1" applyBorder="1" applyAlignment="1"/>
    <xf numFmtId="0" fontId="17" fillId="0" borderId="0" xfId="0" applyFont="1" applyFill="1" applyAlignment="1">
      <alignment horizontal="center" vertical="center"/>
    </xf>
    <xf numFmtId="0" fontId="17" fillId="0" borderId="0" xfId="0" applyFont="1" applyFill="1" applyAlignment="1">
      <alignment horizontal="center"/>
    </xf>
    <xf numFmtId="3" fontId="17" fillId="0" borderId="16" xfId="0" applyNumberFormat="1" applyFont="1" applyFill="1" applyBorder="1" applyAlignment="1">
      <alignment horizontal="center"/>
    </xf>
    <xf numFmtId="0" fontId="17" fillId="0" borderId="0" xfId="0" applyFont="1" applyFill="1" applyBorder="1" applyAlignment="1">
      <alignment vertical="center"/>
    </xf>
    <xf numFmtId="0" fontId="17" fillId="0" borderId="0" xfId="0" applyFont="1" applyFill="1" applyBorder="1" applyAlignment="1">
      <alignment vertical="center" wrapText="1"/>
    </xf>
    <xf numFmtId="0" fontId="4" fillId="0" borderId="0" xfId="0" applyFont="1" applyFill="1" applyBorder="1" applyAlignment="1">
      <alignment horizontal="left" vertical="center"/>
    </xf>
    <xf numFmtId="0" fontId="0" fillId="0" borderId="0" xfId="0" applyFill="1" applyBorder="1" applyAlignment="1">
      <alignment horizontal="center"/>
    </xf>
    <xf numFmtId="0" fontId="0" fillId="0" borderId="0" xfId="0" applyFill="1" applyBorder="1" applyAlignment="1">
      <alignment horizontal="center" vertical="center"/>
    </xf>
    <xf numFmtId="3" fontId="0" fillId="0" borderId="0" xfId="0" applyNumberFormat="1" applyFill="1" applyBorder="1" applyAlignment="1">
      <alignment horizontal="center"/>
    </xf>
    <xf numFmtId="164" fontId="0" fillId="0" borderId="0" xfId="0" applyNumberFormat="1" applyFill="1" applyBorder="1"/>
    <xf numFmtId="169" fontId="0" fillId="0" borderId="0" xfId="1" applyNumberFormat="1" applyFont="1" applyFill="1" applyBorder="1" applyAlignment="1"/>
    <xf numFmtId="9" fontId="0" fillId="0" borderId="0" xfId="0" applyNumberFormat="1" applyFill="1" applyBorder="1"/>
    <xf numFmtId="0" fontId="16" fillId="0" borderId="0" xfId="0" applyFont="1"/>
    <xf numFmtId="0" fontId="17" fillId="0" borderId="0" xfId="0" applyFont="1" applyAlignment="1"/>
    <xf numFmtId="164" fontId="16" fillId="0" borderId="0" xfId="0" applyNumberFormat="1" applyFont="1" applyFill="1" applyAlignment="1">
      <alignment horizontal="center" vertical="center"/>
    </xf>
    <xf numFmtId="0" fontId="17" fillId="0" borderId="16" xfId="0" applyFont="1" applyBorder="1" applyAlignment="1">
      <alignment horizontal="center" vertical="center" wrapText="1"/>
    </xf>
    <xf numFmtId="164" fontId="17" fillId="0" borderId="16" xfId="0" applyNumberFormat="1" applyFont="1" applyBorder="1"/>
    <xf numFmtId="164" fontId="17" fillId="0" borderId="0" xfId="0" applyNumberFormat="1" applyFont="1" applyBorder="1"/>
    <xf numFmtId="169" fontId="17" fillId="0" borderId="0" xfId="1" applyNumberFormat="1" applyFont="1" applyAlignment="1"/>
    <xf numFmtId="164" fontId="17" fillId="0" borderId="0" xfId="0" applyNumberFormat="1" applyFont="1"/>
    <xf numFmtId="164" fontId="17" fillId="0" borderId="0" xfId="0" applyNumberFormat="1" applyFont="1" applyFill="1" applyBorder="1"/>
    <xf numFmtId="169" fontId="17" fillId="0" borderId="0" xfId="1" applyNumberFormat="1" applyFont="1" applyFill="1" applyBorder="1" applyAlignment="1"/>
    <xf numFmtId="0" fontId="4" fillId="0" borderId="16" xfId="0" applyFont="1" applyFill="1" applyBorder="1" applyAlignment="1">
      <alignment horizontal="center" vertical="center" wrapText="1"/>
    </xf>
    <xf numFmtId="0" fontId="0" fillId="0" borderId="16" xfId="0" applyBorder="1" applyAlignment="1">
      <alignment horizontal="center" vertical="center"/>
    </xf>
    <xf numFmtId="0" fontId="4" fillId="0" borderId="16" xfId="0" applyFont="1" applyBorder="1" applyAlignment="1">
      <alignment horizontal="center"/>
    </xf>
    <xf numFmtId="0" fontId="4" fillId="0" borderId="95" xfId="0" applyFont="1" applyBorder="1" applyAlignment="1">
      <alignment horizontal="center" vertical="center" wrapText="1"/>
    </xf>
    <xf numFmtId="0" fontId="15" fillId="0" borderId="35" xfId="0" applyFont="1" applyBorder="1" applyAlignment="1">
      <alignment horizontal="center" vertical="center"/>
    </xf>
    <xf numFmtId="164" fontId="0" fillId="0" borderId="96" xfId="0" applyNumberFormat="1" applyBorder="1" applyAlignment="1">
      <alignment horizontal="center" vertical="center"/>
    </xf>
    <xf numFmtId="164" fontId="0" fillId="0" borderId="35" xfId="0" applyNumberFormat="1" applyBorder="1" applyAlignment="1">
      <alignment horizontal="center" vertical="center"/>
    </xf>
    <xf numFmtId="9" fontId="0" fillId="0" borderId="0" xfId="1" applyFont="1"/>
    <xf numFmtId="0" fontId="0" fillId="0" borderId="0" xfId="0" applyAlignment="1">
      <alignment horizontal="center" vertical="center"/>
    </xf>
    <xf numFmtId="0" fontId="2" fillId="8" borderId="0" xfId="0" applyFont="1" applyFill="1" applyAlignment="1">
      <alignment horizontal="center" vertical="center"/>
    </xf>
    <xf numFmtId="164" fontId="2" fillId="8" borderId="0" xfId="0" applyNumberFormat="1" applyFont="1" applyFill="1" applyAlignment="1">
      <alignment horizontal="center" vertical="center"/>
    </xf>
    <xf numFmtId="0" fontId="2" fillId="0" borderId="35" xfId="0" applyFont="1" applyBorder="1" applyAlignment="1">
      <alignment horizontal="center"/>
    </xf>
    <xf numFmtId="0" fontId="4" fillId="0" borderId="35" xfId="0" applyFont="1" applyBorder="1" applyAlignment="1">
      <alignment vertical="center"/>
    </xf>
    <xf numFmtId="49" fontId="4" fillId="0" borderId="35" xfId="0" applyNumberFormat="1" applyFont="1" applyBorder="1" applyAlignment="1">
      <alignment wrapText="1"/>
    </xf>
    <xf numFmtId="0" fontId="4" fillId="0" borderId="35" xfId="0" applyFont="1" applyBorder="1" applyAlignment="1">
      <alignment vertical="center" wrapText="1"/>
    </xf>
    <xf numFmtId="0" fontId="4" fillId="0" borderId="35" xfId="0" applyFont="1" applyBorder="1" applyAlignment="1">
      <alignment wrapText="1"/>
    </xf>
    <xf numFmtId="0" fontId="4" fillId="0" borderId="35" xfId="0" applyFont="1" applyBorder="1" applyAlignment="1">
      <alignment horizontal="center" vertical="center"/>
    </xf>
    <xf numFmtId="164" fontId="4" fillId="8" borderId="35" xfId="0" applyNumberFormat="1" applyFont="1" applyFill="1" applyBorder="1" applyAlignment="1">
      <alignment horizontal="center" vertical="center"/>
    </xf>
    <xf numFmtId="0" fontId="4" fillId="0" borderId="97" xfId="0" applyFont="1" applyBorder="1" applyAlignment="1">
      <alignment vertical="center"/>
    </xf>
    <xf numFmtId="164" fontId="0" fillId="8" borderId="35" xfId="0" applyNumberFormat="1" applyFill="1" applyBorder="1" applyAlignment="1">
      <alignment horizontal="center" vertical="center"/>
    </xf>
    <xf numFmtId="49" fontId="4" fillId="0" borderId="0" xfId="0" applyNumberFormat="1" applyFont="1" applyBorder="1" applyAlignment="1">
      <alignment wrapText="1"/>
    </xf>
    <xf numFmtId="164" fontId="2" fillId="7" borderId="0" xfId="0" applyNumberFormat="1" applyFont="1" applyFill="1" applyAlignment="1">
      <alignment horizontal="center" vertical="center"/>
    </xf>
    <xf numFmtId="0" fontId="2" fillId="14" borderId="16" xfId="0" applyFont="1" applyFill="1" applyBorder="1" applyAlignment="1">
      <alignment wrapText="1"/>
    </xf>
    <xf numFmtId="0" fontId="16" fillId="0" borderId="0" xfId="0" applyFont="1" applyFill="1"/>
    <xf numFmtId="0" fontId="17" fillId="0" borderId="0" xfId="0" applyFont="1" applyFill="1"/>
    <xf numFmtId="0" fontId="4" fillId="6" borderId="39" xfId="0" applyFont="1" applyFill="1" applyBorder="1" applyAlignment="1">
      <alignment horizontal="center" vertical="center" wrapText="1"/>
    </xf>
    <xf numFmtId="44" fontId="0" fillId="6" borderId="34" xfId="2" applyFont="1" applyFill="1" applyBorder="1"/>
    <xf numFmtId="10" fontId="0" fillId="6" borderId="34" xfId="1" applyNumberFormat="1" applyFont="1" applyFill="1" applyBorder="1"/>
    <xf numFmtId="10" fontId="0" fillId="10" borderId="16" xfId="1" applyNumberFormat="1" applyFont="1" applyFill="1" applyBorder="1"/>
    <xf numFmtId="10" fontId="0" fillId="10" borderId="16" xfId="0" applyNumberFormat="1" applyFill="1" applyBorder="1"/>
    <xf numFmtId="0" fontId="27" fillId="0" borderId="0" xfId="0" applyFont="1"/>
    <xf numFmtId="0" fontId="40" fillId="0" borderId="0" xfId="0" applyFont="1"/>
    <xf numFmtId="0" fontId="41" fillId="0" borderId="0" xfId="0" applyFont="1"/>
    <xf numFmtId="10" fontId="18" fillId="0" borderId="35" xfId="0" applyNumberFormat="1" applyFont="1" applyBorder="1" applyAlignment="1">
      <alignment horizontal="center"/>
    </xf>
    <xf numFmtId="164" fontId="19" fillId="8" borderId="38" xfId="0" applyNumberFormat="1" applyFont="1" applyFill="1" applyBorder="1" applyAlignment="1">
      <alignment horizontal="center"/>
    </xf>
    <xf numFmtId="0" fontId="2" fillId="6" borderId="16" xfId="0" applyFont="1" applyFill="1" applyBorder="1" applyAlignment="1">
      <alignment horizontal="center"/>
    </xf>
    <xf numFmtId="0" fontId="33" fillId="0" borderId="82" xfId="0" applyFont="1" applyFill="1" applyBorder="1" applyAlignment="1">
      <alignment horizontal="center"/>
    </xf>
    <xf numFmtId="49" fontId="2" fillId="6" borderId="16" xfId="0" applyNumberFormat="1" applyFont="1" applyFill="1" applyBorder="1" applyAlignment="1">
      <alignment horizontal="center" vertical="center" wrapText="1"/>
    </xf>
    <xf numFmtId="49" fontId="4" fillId="0" borderId="35" xfId="0" applyNumberFormat="1" applyFont="1" applyBorder="1" applyAlignment="1">
      <alignment horizontal="left" vertical="center" wrapText="1"/>
    </xf>
    <xf numFmtId="0" fontId="10" fillId="0" borderId="0" xfId="0" applyFont="1" applyBorder="1" applyAlignment="1">
      <alignment horizontal="center" vertical="center" wrapText="1"/>
    </xf>
    <xf numFmtId="0" fontId="0" fillId="0" borderId="0" xfId="0" applyBorder="1" applyAlignment="1"/>
    <xf numFmtId="166" fontId="20" fillId="0" borderId="0" xfId="0" applyNumberFormat="1" applyFont="1" applyBorder="1" applyAlignment="1">
      <alignment horizontal="left"/>
    </xf>
    <xf numFmtId="3" fontId="18" fillId="0" borderId="35" xfId="0" applyNumberFormat="1" applyFont="1" applyFill="1" applyBorder="1" applyAlignment="1">
      <alignment horizontal="center"/>
    </xf>
    <xf numFmtId="0" fontId="9" fillId="0" borderId="0" xfId="0" applyFont="1" applyBorder="1" applyAlignment="1">
      <alignment horizontal="center"/>
    </xf>
    <xf numFmtId="0" fontId="4" fillId="0" borderId="32" xfId="0" applyFont="1" applyFill="1" applyBorder="1" applyAlignment="1">
      <alignment horizontal="left" vertical="center" wrapText="1"/>
    </xf>
    <xf numFmtId="0" fontId="4" fillId="0" borderId="98" xfId="0" applyFont="1" applyFill="1" applyBorder="1" applyAlignment="1">
      <alignment horizontal="center" vertical="center"/>
    </xf>
    <xf numFmtId="0" fontId="4" fillId="0" borderId="98" xfId="0" applyFont="1" applyFill="1" applyBorder="1" applyAlignment="1">
      <alignment horizontal="left" vertical="center" wrapText="1"/>
    </xf>
    <xf numFmtId="6" fontId="0" fillId="0" borderId="0" xfId="0" applyNumberFormat="1"/>
    <xf numFmtId="0" fontId="4" fillId="0" borderId="0" xfId="0" applyFont="1" applyFill="1" applyBorder="1" applyAlignment="1">
      <alignment horizontal="center" vertical="center"/>
    </xf>
    <xf numFmtId="0" fontId="4" fillId="0" borderId="0" xfId="0" applyFont="1" applyFill="1" applyBorder="1" applyAlignment="1">
      <alignment horizontal="left" vertical="center" wrapText="1"/>
    </xf>
    <xf numFmtId="44" fontId="0" fillId="6" borderId="0" xfId="2" applyFont="1" applyFill="1" applyBorder="1"/>
    <xf numFmtId="10" fontId="0" fillId="6" borderId="0" xfId="1" applyNumberFormat="1" applyFont="1" applyFill="1" applyBorder="1"/>
    <xf numFmtId="6" fontId="4" fillId="0" borderId="0" xfId="0" applyNumberFormat="1" applyFont="1"/>
    <xf numFmtId="0" fontId="10" fillId="0" borderId="0" xfId="0" applyFont="1" applyBorder="1" applyAlignment="1">
      <alignment horizontal="center" vertical="center" wrapText="1"/>
    </xf>
    <xf numFmtId="49" fontId="43" fillId="0" borderId="0" xfId="3" applyNumberFormat="1" applyFont="1" applyBorder="1" applyAlignment="1">
      <alignment horizontal="center" vertical="center"/>
    </xf>
    <xf numFmtId="0" fontId="43" fillId="0" borderId="0" xfId="3" applyFont="1" applyBorder="1" applyAlignment="1">
      <alignment horizontal="center" vertical="center"/>
    </xf>
    <xf numFmtId="0" fontId="16" fillId="0" borderId="0" xfId="0" applyFont="1" applyBorder="1" applyAlignment="1">
      <alignment vertical="center"/>
    </xf>
    <xf numFmtId="0" fontId="38" fillId="0" borderId="0" xfId="0" applyFont="1" applyBorder="1" applyAlignment="1">
      <alignment horizontal="left" vertical="center" wrapText="1"/>
    </xf>
    <xf numFmtId="164" fontId="0" fillId="6" borderId="0" xfId="0" applyNumberFormat="1" applyFill="1" applyBorder="1" applyAlignment="1">
      <alignment horizontal="center" vertical="center"/>
    </xf>
    <xf numFmtId="168" fontId="0" fillId="6" borderId="34" xfId="0" applyNumberFormat="1" applyFill="1" applyBorder="1"/>
    <xf numFmtId="168" fontId="0" fillId="6" borderId="34" xfId="0" applyNumberFormat="1" applyFill="1" applyBorder="1" applyAlignment="1">
      <alignment vertical="center"/>
    </xf>
    <xf numFmtId="164" fontId="2" fillId="6" borderId="34" xfId="0" applyNumberFormat="1" applyFont="1" applyFill="1" applyBorder="1" applyAlignment="1">
      <alignment horizontal="center" vertical="center"/>
    </xf>
    <xf numFmtId="0" fontId="18" fillId="0" borderId="101" xfId="0" applyFont="1" applyBorder="1" applyAlignment="1">
      <alignment horizontal="center"/>
    </xf>
    <xf numFmtId="0" fontId="18" fillId="0" borderId="0" xfId="0" applyFont="1" applyBorder="1"/>
    <xf numFmtId="0" fontId="18" fillId="0" borderId="0" xfId="0" applyFont="1" applyFill="1" applyBorder="1" applyAlignment="1">
      <alignment horizontal="center"/>
    </xf>
    <xf numFmtId="9" fontId="18" fillId="0" borderId="0" xfId="0" applyNumberFormat="1" applyFont="1" applyBorder="1" applyAlignment="1">
      <alignment horizontal="center"/>
    </xf>
    <xf numFmtId="164" fontId="18" fillId="0" borderId="0" xfId="0" applyNumberFormat="1" applyFont="1" applyBorder="1" applyAlignment="1">
      <alignment horizontal="center"/>
    </xf>
    <xf numFmtId="0" fontId="18" fillId="0" borderId="0" xfId="0" applyFont="1" applyBorder="1" applyAlignment="1">
      <alignment horizontal="center"/>
    </xf>
    <xf numFmtId="6" fontId="18" fillId="0" borderId="35" xfId="0" applyNumberFormat="1" applyFont="1" applyFill="1" applyBorder="1" applyAlignment="1">
      <alignment horizontal="center"/>
    </xf>
    <xf numFmtId="0" fontId="19" fillId="0" borderId="35" xfId="0" applyFont="1" applyBorder="1"/>
    <xf numFmtId="0" fontId="18" fillId="0" borderId="35" xfId="0" applyFont="1" applyBorder="1" applyAlignment="1">
      <alignment horizontal="left" indent="1"/>
    </xf>
    <xf numFmtId="0" fontId="0" fillId="0" borderId="33" xfId="0" applyBorder="1" applyAlignment="1"/>
    <xf numFmtId="0" fontId="0" fillId="0" borderId="39" xfId="0" applyBorder="1" applyAlignment="1"/>
    <xf numFmtId="0" fontId="0" fillId="0" borderId="40" xfId="0" applyBorder="1" applyAlignment="1"/>
    <xf numFmtId="0" fontId="30" fillId="0" borderId="41" xfId="0" applyFont="1" applyBorder="1" applyAlignment="1">
      <alignment horizontal="center" vertical="center" wrapText="1"/>
    </xf>
    <xf numFmtId="0" fontId="30" fillId="0" borderId="42" xfId="0" applyFont="1" applyBorder="1" applyAlignment="1">
      <alignment horizontal="center" vertical="center" wrapText="1"/>
    </xf>
    <xf numFmtId="0" fontId="10" fillId="0" borderId="42" xfId="0" applyFont="1" applyBorder="1" applyAlignment="1">
      <alignment horizontal="center" vertical="center" wrapText="1"/>
    </xf>
    <xf numFmtId="0" fontId="10" fillId="0" borderId="43" xfId="0" applyFont="1" applyBorder="1" applyAlignment="1">
      <alignment horizontal="center" vertical="center" wrapText="1"/>
    </xf>
    <xf numFmtId="0" fontId="10" fillId="0" borderId="44"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0" xfId="0" applyFont="1" applyAlignment="1">
      <alignment horizontal="center" vertical="center" wrapText="1"/>
    </xf>
    <xf numFmtId="0" fontId="10" fillId="0" borderId="45" xfId="0" applyFont="1" applyBorder="1" applyAlignment="1">
      <alignment horizontal="center" vertical="center" wrapText="1"/>
    </xf>
    <xf numFmtId="0" fontId="10" fillId="0" borderId="46" xfId="0" applyFont="1" applyBorder="1" applyAlignment="1">
      <alignment horizontal="center" vertical="center" wrapText="1"/>
    </xf>
    <xf numFmtId="0" fontId="10" fillId="0" borderId="47" xfId="0" applyFont="1" applyBorder="1" applyAlignment="1">
      <alignment horizontal="center" vertical="center" wrapText="1"/>
    </xf>
    <xf numFmtId="0" fontId="10" fillId="0" borderId="48" xfId="0" applyFont="1" applyBorder="1" applyAlignment="1">
      <alignment horizontal="center" vertical="center" wrapText="1"/>
    </xf>
    <xf numFmtId="164" fontId="19" fillId="8" borderId="38" xfId="0" applyNumberFormat="1" applyFont="1" applyFill="1" applyBorder="1" applyAlignment="1">
      <alignment horizontal="center"/>
    </xf>
    <xf numFmtId="164" fontId="19" fillId="8" borderId="74" xfId="0" applyNumberFormat="1" applyFont="1" applyFill="1" applyBorder="1" applyAlignment="1">
      <alignment horizontal="center"/>
    </xf>
    <xf numFmtId="164" fontId="19" fillId="8" borderId="75" xfId="0" applyNumberFormat="1" applyFont="1" applyFill="1" applyBorder="1" applyAlignment="1">
      <alignment horizontal="center"/>
    </xf>
    <xf numFmtId="0" fontId="19" fillId="0" borderId="44" xfId="0" applyFont="1" applyBorder="1" applyAlignment="1">
      <alignment horizontal="center" wrapText="1"/>
    </xf>
    <xf numFmtId="0" fontId="18" fillId="8" borderId="38" xfId="0" applyFont="1" applyFill="1" applyBorder="1" applyAlignment="1">
      <alignment horizontal="center" vertical="center" wrapText="1"/>
    </xf>
    <xf numFmtId="0" fontId="18" fillId="8" borderId="75" xfId="0" applyFont="1" applyFill="1" applyBorder="1" applyAlignment="1">
      <alignment horizontal="center" vertical="center" wrapText="1"/>
    </xf>
    <xf numFmtId="0" fontId="18" fillId="7" borderId="38" xfId="0" applyFont="1" applyFill="1" applyBorder="1" applyAlignment="1">
      <alignment horizontal="center" vertical="center" wrapText="1"/>
    </xf>
    <xf numFmtId="0" fontId="18" fillId="7" borderId="75" xfId="0" applyFont="1" applyFill="1" applyBorder="1" applyAlignment="1">
      <alignment horizontal="center" vertical="center" wrapText="1"/>
    </xf>
    <xf numFmtId="0" fontId="42" fillId="15" borderId="99" xfId="3" applyFont="1" applyFill="1" applyBorder="1" applyAlignment="1">
      <alignment horizontal="center" vertical="center"/>
    </xf>
    <xf numFmtId="0" fontId="43" fillId="0" borderId="100" xfId="3" applyFont="1" applyBorder="1" applyAlignment="1">
      <alignment horizontal="center" vertical="center"/>
    </xf>
    <xf numFmtId="0" fontId="19" fillId="8" borderId="38" xfId="0" applyFont="1" applyFill="1" applyBorder="1" applyAlignment="1">
      <alignment horizontal="center" wrapText="1"/>
    </xf>
    <xf numFmtId="0" fontId="19" fillId="8" borderId="75" xfId="0" applyFont="1" applyFill="1" applyBorder="1" applyAlignment="1">
      <alignment horizontal="center" wrapText="1"/>
    </xf>
    <xf numFmtId="0" fontId="18" fillId="8" borderId="76" xfId="0" applyFont="1" applyFill="1" applyBorder="1" applyAlignment="1">
      <alignment horizontal="center" vertical="center"/>
    </xf>
    <xf numFmtId="0" fontId="18" fillId="8" borderId="77" xfId="0" applyFont="1" applyFill="1" applyBorder="1" applyAlignment="1">
      <alignment horizontal="center" vertical="center"/>
    </xf>
    <xf numFmtId="0" fontId="18" fillId="8" borderId="78" xfId="0" applyFont="1" applyFill="1" applyBorder="1" applyAlignment="1">
      <alignment horizontal="center" vertical="center"/>
    </xf>
    <xf numFmtId="0" fontId="18" fillId="8" borderId="79" xfId="0" applyFont="1" applyFill="1" applyBorder="1" applyAlignment="1">
      <alignment horizontal="center" vertical="center"/>
    </xf>
    <xf numFmtId="0" fontId="38" fillId="0" borderId="0" xfId="0" applyFont="1" applyBorder="1" applyAlignment="1">
      <alignment horizontal="left" vertical="center" wrapText="1"/>
    </xf>
    <xf numFmtId="49" fontId="43" fillId="0" borderId="100" xfId="3" applyNumberFormat="1" applyFont="1" applyBorder="1" applyAlignment="1">
      <alignment horizontal="center" vertical="center"/>
    </xf>
    <xf numFmtId="169" fontId="0" fillId="10" borderId="80" xfId="0" applyNumberFormat="1" applyFill="1" applyBorder="1" applyAlignment="1"/>
    <xf numFmtId="169" fontId="0" fillId="0" borderId="81" xfId="0" applyNumberFormat="1" applyBorder="1" applyAlignment="1"/>
    <xf numFmtId="0" fontId="2" fillId="6" borderId="16" xfId="0" applyFont="1" applyFill="1" applyBorder="1" applyAlignment="1">
      <alignment horizontal="center"/>
    </xf>
    <xf numFmtId="0" fontId="0" fillId="0" borderId="16" xfId="0" applyBorder="1" applyAlignment="1">
      <alignment horizontal="center"/>
    </xf>
    <xf numFmtId="0" fontId="0" fillId="0" borderId="16" xfId="0" applyBorder="1" applyAlignment="1"/>
    <xf numFmtId="0" fontId="4" fillId="0" borderId="16" xfId="0" applyFont="1" applyFill="1" applyBorder="1" applyAlignment="1">
      <alignment horizontal="center" wrapText="1"/>
    </xf>
    <xf numFmtId="0" fontId="2" fillId="6" borderId="80" xfId="0" applyFont="1" applyFill="1" applyBorder="1" applyAlignment="1">
      <alignment horizontal="center"/>
    </xf>
    <xf numFmtId="0" fontId="2" fillId="6" borderId="19" xfId="0" applyFont="1" applyFill="1" applyBorder="1" applyAlignment="1">
      <alignment horizontal="center"/>
    </xf>
    <xf numFmtId="0" fontId="2" fillId="6" borderId="81" xfId="0" applyFont="1" applyFill="1" applyBorder="1" applyAlignment="1">
      <alignment horizontal="center"/>
    </xf>
    <xf numFmtId="0" fontId="2" fillId="6" borderId="80" xfId="0" applyFont="1" applyFill="1" applyBorder="1" applyAlignment="1">
      <alignment horizontal="center" vertical="center"/>
    </xf>
    <xf numFmtId="0" fontId="0" fillId="0" borderId="81" xfId="0" applyBorder="1" applyAlignment="1">
      <alignment horizontal="center" vertical="center"/>
    </xf>
    <xf numFmtId="0" fontId="22" fillId="8" borderId="0" xfId="0" applyFont="1" applyFill="1" applyAlignment="1">
      <alignment horizontal="left"/>
    </xf>
    <xf numFmtId="0" fontId="37" fillId="8" borderId="0" xfId="0" applyFont="1" applyFill="1" applyAlignment="1">
      <alignment horizontal="left"/>
    </xf>
    <xf numFmtId="0" fontId="18" fillId="6" borderId="87" xfId="0" applyFont="1" applyFill="1" applyBorder="1" applyAlignment="1">
      <alignment horizontal="center"/>
    </xf>
    <xf numFmtId="0" fontId="18" fillId="6" borderId="93" xfId="0" applyFont="1" applyFill="1" applyBorder="1" applyAlignment="1">
      <alignment horizontal="center"/>
    </xf>
    <xf numFmtId="0" fontId="18" fillId="6" borderId="88" xfId="0" applyFont="1" applyFill="1" applyBorder="1" applyAlignment="1">
      <alignment horizontal="center"/>
    </xf>
    <xf numFmtId="0" fontId="18" fillId="6" borderId="91" xfId="0" applyFont="1" applyFill="1" applyBorder="1" applyAlignment="1">
      <alignment horizontal="center"/>
    </xf>
    <xf numFmtId="0" fontId="18" fillId="6" borderId="92" xfId="0" applyFont="1" applyFill="1" applyBorder="1" applyAlignment="1">
      <alignment horizontal="center"/>
    </xf>
    <xf numFmtId="0" fontId="18" fillId="6" borderId="84" xfId="0" applyFont="1" applyFill="1" applyBorder="1" applyAlignment="1">
      <alignment horizontal="center"/>
    </xf>
    <xf numFmtId="0" fontId="16" fillId="0" borderId="83" xfId="0" applyFont="1" applyBorder="1" applyAlignment="1">
      <alignment horizontal="center" vertical="center" wrapText="1"/>
    </xf>
    <xf numFmtId="0" fontId="16" fillId="0" borderId="84" xfId="0" applyFont="1" applyBorder="1" applyAlignment="1">
      <alignment horizontal="center" vertical="center" wrapText="1"/>
    </xf>
    <xf numFmtId="164" fontId="17" fillId="0" borderId="85" xfId="0" applyNumberFormat="1" applyFont="1" applyBorder="1" applyAlignment="1">
      <alignment horizontal="center" vertical="center"/>
    </xf>
    <xf numFmtId="164" fontId="17" fillId="0" borderId="86" xfId="0" applyNumberFormat="1" applyFont="1" applyBorder="1" applyAlignment="1">
      <alignment horizontal="center" vertical="center"/>
    </xf>
    <xf numFmtId="0" fontId="17" fillId="0" borderId="0" xfId="0" applyFont="1" applyAlignment="1">
      <alignment wrapText="1"/>
    </xf>
    <xf numFmtId="0" fontId="38" fillId="8" borderId="80" xfId="0" applyFont="1" applyFill="1" applyBorder="1" applyAlignment="1">
      <alignment horizontal="center"/>
    </xf>
    <xf numFmtId="0" fontId="38" fillId="8" borderId="19" xfId="0" applyFont="1" applyFill="1" applyBorder="1" applyAlignment="1">
      <alignment horizontal="center"/>
    </xf>
    <xf numFmtId="0" fontId="38" fillId="8" borderId="81" xfId="0" applyFont="1" applyFill="1" applyBorder="1" applyAlignment="1">
      <alignment horizontal="center"/>
    </xf>
    <xf numFmtId="164" fontId="17" fillId="0" borderId="87" xfId="0" applyNumberFormat="1" applyFont="1" applyBorder="1" applyAlignment="1">
      <alignment horizontal="center" vertical="center"/>
    </xf>
    <xf numFmtId="164" fontId="17" fillId="0" borderId="88" xfId="0" applyNumberFormat="1" applyFont="1" applyBorder="1" applyAlignment="1">
      <alignment horizontal="center" vertical="center"/>
    </xf>
    <xf numFmtId="164" fontId="17" fillId="0" borderId="89" xfId="0" applyNumberFormat="1" applyFont="1" applyBorder="1" applyAlignment="1">
      <alignment horizontal="center" vertical="center"/>
    </xf>
    <xf numFmtId="164" fontId="17" fillId="0" borderId="90" xfId="0" applyNumberFormat="1" applyFont="1" applyBorder="1" applyAlignment="1">
      <alignment horizontal="center" vertical="center"/>
    </xf>
    <xf numFmtId="164" fontId="16" fillId="0" borderId="42" xfId="0" applyNumberFormat="1" applyFont="1" applyBorder="1" applyAlignment="1">
      <alignment horizontal="center" vertical="center"/>
    </xf>
    <xf numFmtId="0" fontId="31" fillId="8" borderId="0" xfId="0" applyFont="1" applyFill="1" applyAlignment="1">
      <alignment wrapText="1"/>
    </xf>
    <xf numFmtId="0" fontId="2" fillId="8" borderId="0" xfId="0" applyFont="1" applyFill="1" applyAlignment="1">
      <alignment wrapText="1"/>
    </xf>
    <xf numFmtId="164" fontId="6" fillId="6" borderId="29" xfId="0" applyNumberFormat="1" applyFont="1" applyFill="1" applyBorder="1" applyAlignment="1">
      <alignment horizontal="center" vertical="center"/>
    </xf>
    <xf numFmtId="164" fontId="6" fillId="6" borderId="27" xfId="0" applyNumberFormat="1" applyFont="1" applyFill="1" applyBorder="1" applyAlignment="1">
      <alignment horizontal="center" vertical="center"/>
    </xf>
    <xf numFmtId="164" fontId="6" fillId="6" borderId="20" xfId="0" applyNumberFormat="1" applyFont="1" applyFill="1" applyBorder="1" applyAlignment="1">
      <alignment horizontal="center" vertical="center"/>
    </xf>
    <xf numFmtId="164" fontId="32" fillId="6" borderId="29" xfId="0" applyNumberFormat="1" applyFont="1" applyFill="1" applyBorder="1" applyAlignment="1">
      <alignment horizontal="center" vertical="center"/>
    </xf>
    <xf numFmtId="164" fontId="32" fillId="6" borderId="27" xfId="0" applyNumberFormat="1" applyFont="1" applyFill="1" applyBorder="1" applyAlignment="1">
      <alignment horizontal="center" vertical="center"/>
    </xf>
    <xf numFmtId="164" fontId="32" fillId="6" borderId="20" xfId="0" applyNumberFormat="1" applyFont="1" applyFill="1" applyBorder="1" applyAlignment="1">
      <alignment horizontal="center" vertical="center"/>
    </xf>
    <xf numFmtId="164" fontId="6" fillId="0" borderId="26" xfId="0" applyNumberFormat="1" applyFont="1" applyBorder="1" applyAlignment="1">
      <alignment horizontal="center" vertical="center"/>
    </xf>
    <xf numFmtId="164" fontId="6" fillId="0" borderId="27" xfId="0" applyNumberFormat="1" applyFont="1" applyBorder="1" applyAlignment="1">
      <alignment horizontal="center" vertical="center"/>
    </xf>
    <xf numFmtId="164" fontId="6" fillId="0" borderId="20" xfId="0" applyNumberFormat="1" applyFont="1" applyBorder="1" applyAlignment="1">
      <alignment horizontal="center" vertical="center"/>
    </xf>
    <xf numFmtId="0" fontId="5" fillId="0" borderId="26" xfId="0" applyFont="1" applyBorder="1" applyAlignment="1">
      <alignment horizontal="center" vertical="center" wrapText="1"/>
    </xf>
    <xf numFmtId="0" fontId="5" fillId="0" borderId="27" xfId="0" applyFont="1" applyBorder="1" applyAlignment="1">
      <alignment horizontal="center" vertical="center" wrapText="1"/>
    </xf>
    <xf numFmtId="0" fontId="5" fillId="0" borderId="20" xfId="0" applyFont="1" applyBorder="1" applyAlignment="1">
      <alignment horizontal="center" vertical="center" wrapText="1"/>
    </xf>
    <xf numFmtId="0" fontId="5" fillId="0" borderId="29" xfId="0" applyNumberFormat="1" applyFont="1" applyBorder="1" applyAlignment="1">
      <alignment horizontal="center" vertical="center"/>
    </xf>
    <xf numFmtId="0" fontId="5" fillId="0" borderId="27" xfId="0" applyNumberFormat="1" applyFont="1" applyBorder="1" applyAlignment="1">
      <alignment horizontal="center" vertical="center"/>
    </xf>
    <xf numFmtId="0" fontId="5" fillId="0" borderId="20" xfId="0" applyNumberFormat="1" applyFont="1" applyBorder="1" applyAlignment="1">
      <alignment horizontal="center" vertical="center"/>
    </xf>
    <xf numFmtId="0" fontId="6" fillId="0" borderId="29" xfId="0" applyNumberFormat="1" applyFont="1" applyBorder="1" applyAlignment="1">
      <alignment horizontal="center" vertical="center"/>
    </xf>
    <xf numFmtId="0" fontId="6" fillId="0" borderId="27" xfId="0" applyNumberFormat="1" applyFont="1" applyBorder="1" applyAlignment="1">
      <alignment horizontal="center" vertical="center"/>
    </xf>
    <xf numFmtId="0" fontId="6" fillId="0" borderId="20" xfId="0" applyNumberFormat="1" applyFont="1" applyBorder="1" applyAlignment="1">
      <alignment horizontal="center" vertical="center"/>
    </xf>
    <xf numFmtId="164" fontId="6" fillId="0" borderId="29" xfId="0" applyNumberFormat="1" applyFont="1" applyBorder="1" applyAlignment="1">
      <alignment horizontal="center" vertical="center"/>
    </xf>
    <xf numFmtId="0" fontId="5" fillId="0" borderId="29" xfId="0" applyFont="1" applyBorder="1" applyAlignment="1">
      <alignment horizontal="center"/>
    </xf>
    <xf numFmtId="0" fontId="5" fillId="0" borderId="27" xfId="0" applyFont="1" applyBorder="1" applyAlignment="1">
      <alignment horizontal="center"/>
    </xf>
    <xf numFmtId="0" fontId="5" fillId="0" borderId="20" xfId="0" applyFont="1" applyBorder="1" applyAlignment="1">
      <alignment horizontal="center"/>
    </xf>
    <xf numFmtId="0" fontId="22" fillId="8" borderId="0" xfId="0" applyFont="1" applyFill="1" applyAlignment="1"/>
    <xf numFmtId="0" fontId="0" fillId="0" borderId="0" xfId="0" applyAlignment="1"/>
    <xf numFmtId="0" fontId="4" fillId="0" borderId="49" xfId="0" applyFont="1" applyBorder="1" applyAlignment="1">
      <alignment horizontal="center" vertical="center" textRotation="45" wrapText="1"/>
    </xf>
    <xf numFmtId="0" fontId="0" fillId="0" borderId="50" xfId="0" applyBorder="1" applyAlignment="1">
      <alignment horizontal="center" vertical="center" textRotation="45" wrapText="1"/>
    </xf>
    <xf numFmtId="0" fontId="4" fillId="6" borderId="26" xfId="0" applyFont="1" applyFill="1" applyBorder="1" applyAlignment="1">
      <alignment horizontal="center" vertical="center" wrapText="1"/>
    </xf>
    <xf numFmtId="0" fontId="0" fillId="6" borderId="25" xfId="0" applyFill="1" applyBorder="1" applyAlignment="1">
      <alignment horizontal="center" vertical="center" wrapText="1"/>
    </xf>
    <xf numFmtId="0" fontId="4" fillId="6" borderId="24" xfId="0" applyFont="1" applyFill="1" applyBorder="1" applyAlignment="1">
      <alignment horizontal="center" vertical="center" wrapText="1"/>
    </xf>
    <xf numFmtId="0" fontId="4" fillId="6" borderId="51" xfId="0" applyFont="1" applyFill="1" applyBorder="1" applyAlignment="1">
      <alignment horizontal="center" vertical="center" wrapText="1"/>
    </xf>
    <xf numFmtId="0" fontId="4" fillId="6" borderId="28" xfId="0" applyFont="1" applyFill="1" applyBorder="1" applyAlignment="1">
      <alignment horizontal="center" vertical="center" wrapText="1"/>
    </xf>
    <xf numFmtId="0" fontId="0" fillId="6" borderId="24" xfId="0" applyFill="1" applyBorder="1" applyAlignment="1">
      <alignment horizontal="center" vertical="center" wrapText="1"/>
    </xf>
    <xf numFmtId="0" fontId="4" fillId="0" borderId="52" xfId="0" applyFont="1" applyFill="1" applyBorder="1" applyAlignment="1">
      <alignment horizontal="center" vertical="center" wrapText="1"/>
    </xf>
    <xf numFmtId="0" fontId="0" fillId="0" borderId="53" xfId="0" applyFill="1" applyBorder="1" applyAlignment="1">
      <alignment horizontal="center" vertical="center" wrapText="1"/>
    </xf>
    <xf numFmtId="0" fontId="0" fillId="6" borderId="54" xfId="0" applyFill="1" applyBorder="1" applyAlignment="1">
      <alignment horizontal="center" vertical="center" wrapText="1"/>
    </xf>
    <xf numFmtId="0" fontId="4" fillId="6" borderId="55" xfId="0" applyFont="1" applyFill="1" applyBorder="1" applyAlignment="1">
      <alignment horizontal="center" vertical="center" wrapText="1"/>
    </xf>
    <xf numFmtId="0" fontId="0" fillId="6" borderId="56" xfId="0" applyFill="1" applyBorder="1" applyAlignment="1">
      <alignment horizontal="center" vertical="center" wrapText="1"/>
    </xf>
    <xf numFmtId="0" fontId="0" fillId="0" borderId="56" xfId="0" applyBorder="1" applyAlignment="1">
      <alignment horizontal="center" vertical="center" wrapText="1"/>
    </xf>
    <xf numFmtId="0" fontId="0" fillId="0" borderId="57" xfId="0" applyBorder="1" applyAlignment="1">
      <alignment horizontal="center" vertical="center" wrapText="1"/>
    </xf>
    <xf numFmtId="0" fontId="4" fillId="6" borderId="58" xfId="0" applyFont="1" applyFill="1" applyBorder="1" applyAlignment="1">
      <alignment horizontal="center" vertical="center" wrapText="1"/>
    </xf>
    <xf numFmtId="0" fontId="0" fillId="0" borderId="24" xfId="0" applyBorder="1" applyAlignment="1">
      <alignment horizontal="center" vertical="center" wrapText="1"/>
    </xf>
    <xf numFmtId="0" fontId="2" fillId="0" borderId="35" xfId="0" applyFont="1" applyBorder="1" applyAlignment="1">
      <alignment horizontal="center" wrapText="1"/>
    </xf>
    <xf numFmtId="0" fontId="38" fillId="8" borderId="94" xfId="0" applyFont="1" applyFill="1" applyBorder="1" applyAlignment="1">
      <alignment horizontal="center"/>
    </xf>
    <xf numFmtId="0" fontId="2" fillId="0" borderId="35" xfId="0" applyFont="1" applyBorder="1" applyAlignment="1">
      <alignment horizontal="center"/>
    </xf>
    <xf numFmtId="0" fontId="2" fillId="0" borderId="35" xfId="0" applyFont="1" applyBorder="1" applyAlignment="1">
      <alignment horizontal="center" vertical="center"/>
    </xf>
    <xf numFmtId="0" fontId="38" fillId="8" borderId="82" xfId="0" applyFont="1" applyFill="1" applyBorder="1" applyAlignment="1">
      <alignment horizontal="center"/>
    </xf>
    <xf numFmtId="0" fontId="17" fillId="8" borderId="0" xfId="0" applyFont="1" applyFill="1" applyAlignment="1"/>
    <xf numFmtId="0" fontId="13" fillId="4" borderId="0" xfId="0" applyFont="1" applyFill="1" applyBorder="1" applyAlignment="1">
      <alignment horizontal="center" vertical="center"/>
    </xf>
    <xf numFmtId="0" fontId="14" fillId="2" borderId="0" xfId="0" applyFont="1" applyFill="1" applyBorder="1" applyAlignment="1">
      <alignment horizontal="center" vertical="center" textRotation="255"/>
    </xf>
    <xf numFmtId="0" fontId="13" fillId="5" borderId="0" xfId="0" applyFont="1" applyFill="1" applyBorder="1" applyAlignment="1">
      <alignment horizontal="center" vertical="center"/>
    </xf>
    <xf numFmtId="0" fontId="35" fillId="8" borderId="0" xfId="0" applyFont="1" applyFill="1" applyAlignment="1">
      <alignment horizontal="center"/>
    </xf>
    <xf numFmtId="0" fontId="36" fillId="8" borderId="0" xfId="0" applyFont="1" applyFill="1" applyAlignment="1">
      <alignment horizontal="center"/>
    </xf>
    <xf numFmtId="0" fontId="26" fillId="0" borderId="0" xfId="0" applyFont="1" applyAlignment="1">
      <alignment horizontal="center" vertical="center" wrapText="1"/>
    </xf>
    <xf numFmtId="164" fontId="18" fillId="0" borderId="35" xfId="0" applyNumberFormat="1" applyFont="1" applyBorder="1" applyAlignment="1">
      <alignment horizontal="center" vertical="center"/>
    </xf>
    <xf numFmtId="164" fontId="18" fillId="0" borderId="35" xfId="2" applyNumberFormat="1" applyFont="1" applyBorder="1" applyAlignment="1">
      <alignment horizontal="center"/>
    </xf>
    <xf numFmtId="164" fontId="18" fillId="0" borderId="35" xfId="2" applyNumberFormat="1" applyFont="1" applyFill="1" applyBorder="1" applyAlignment="1">
      <alignment horizontal="center" wrapText="1"/>
    </xf>
  </cellXfs>
  <cellStyles count="5">
    <cellStyle name="Moneda" xfId="2" builtinId="4"/>
    <cellStyle name="Normal" xfId="0" builtinId="0"/>
    <cellStyle name="Normal 2" xfId="3" xr:uid="{00000000-0005-0000-0000-000002000000}"/>
    <cellStyle name="Porcentaje" xfId="1" builtinId="5"/>
    <cellStyle name="Porcentaje 2" xfId="4"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180975</xdr:colOff>
      <xdr:row>0</xdr:row>
      <xdr:rowOff>28575</xdr:rowOff>
    </xdr:from>
    <xdr:to>
      <xdr:col>1</xdr:col>
      <xdr:colOff>1190625</xdr:colOff>
      <xdr:row>4</xdr:row>
      <xdr:rowOff>38100</xdr:rowOff>
    </xdr:to>
    <xdr:pic>
      <xdr:nvPicPr>
        <xdr:cNvPr id="1090" name="2 Imagen">
          <a:extLst>
            <a:ext uri="{FF2B5EF4-FFF2-40B4-BE49-F238E27FC236}">
              <a16:creationId xmlns:a16="http://schemas.microsoft.com/office/drawing/2014/main" id="{91E2C08B-1D34-42C9-A155-E2E75FBBB98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5775" y="28575"/>
          <a:ext cx="10096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uarioprincipal/Documents/NOE/PO/EFUSION/Presupuesto%20de%20gastos21092017_.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oporte/Desktop/Copia%20de%20Presupuesto%20de%20gastos21092017_.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supuesto "/>
      <sheetName val="Procentaje"/>
      <sheetName val="Recursos de operación"/>
      <sheetName val="Oficina"/>
      <sheetName val="Viáticos"/>
      <sheetName val="Licencias"/>
      <sheetName val="Formación"/>
      <sheetName val="Otros"/>
      <sheetName val="Presupuesto"/>
      <sheetName val="Obtener porcentajes"/>
    </sheetNames>
    <sheetDataSet>
      <sheetData sheetId="0"/>
      <sheetData sheetId="1">
        <row r="24">
          <cell r="C24">
            <v>500</v>
          </cell>
          <cell r="D24">
            <v>5</v>
          </cell>
        </row>
        <row r="25">
          <cell r="C25">
            <v>1000</v>
          </cell>
          <cell r="D25">
            <v>10</v>
          </cell>
        </row>
        <row r="26">
          <cell r="C26">
            <v>2000</v>
          </cell>
          <cell r="D26">
            <v>15</v>
          </cell>
        </row>
        <row r="27">
          <cell r="C27">
            <v>4000</v>
          </cell>
          <cell r="D27">
            <v>20</v>
          </cell>
        </row>
        <row r="28">
          <cell r="C28">
            <v>8000</v>
          </cell>
          <cell r="D28">
            <v>25</v>
          </cell>
        </row>
        <row r="29">
          <cell r="C29">
            <v>16000</v>
          </cell>
          <cell r="D29">
            <v>30</v>
          </cell>
        </row>
        <row r="30">
          <cell r="C30">
            <v>40000</v>
          </cell>
          <cell r="D30">
            <v>40</v>
          </cell>
        </row>
        <row r="31">
          <cell r="C31">
            <v>60000</v>
          </cell>
          <cell r="D31">
            <v>50</v>
          </cell>
        </row>
        <row r="32">
          <cell r="C32">
            <v>100000</v>
          </cell>
          <cell r="D32">
            <v>60</v>
          </cell>
        </row>
        <row r="33">
          <cell r="D33">
            <v>60</v>
          </cell>
        </row>
      </sheetData>
      <sheetData sheetId="2">
        <row r="6">
          <cell r="D6">
            <v>16000</v>
          </cell>
        </row>
      </sheetData>
      <sheetData sheetId="3"/>
      <sheetData sheetId="4"/>
      <sheetData sheetId="5">
        <row r="7">
          <cell r="F7">
            <v>6000</v>
          </cell>
          <cell r="G7">
            <v>18000</v>
          </cell>
        </row>
        <row r="9">
          <cell r="F9">
            <v>11666.666666666666</v>
          </cell>
          <cell r="G9">
            <v>35000</v>
          </cell>
        </row>
      </sheetData>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supuesto "/>
      <sheetName val="Procentaje"/>
      <sheetName val="Recursos de operación"/>
      <sheetName val="Oficina"/>
      <sheetName val="Viáticos"/>
      <sheetName val="Licencias"/>
      <sheetName val="Formación"/>
      <sheetName val="Otros"/>
      <sheetName val="Presupuesto"/>
    </sheetNames>
    <sheetDataSet>
      <sheetData sheetId="0" refreshError="1"/>
      <sheetData sheetId="1" refreshError="1">
        <row r="22">
          <cell r="D22" t="str">
            <v>Numero de equipos por proyecto</v>
          </cell>
        </row>
      </sheetData>
      <sheetData sheetId="2" refreshError="1"/>
      <sheetData sheetId="3" refreshError="1">
        <row r="69">
          <cell r="H69">
            <v>9.4482237339380184E-3</v>
          </cell>
        </row>
        <row r="70">
          <cell r="H70">
            <v>1.8896447467876037E-2</v>
          </cell>
        </row>
        <row r="71">
          <cell r="H71">
            <v>3.7792894935752074E-2</v>
          </cell>
        </row>
        <row r="72">
          <cell r="H72">
            <v>6.3492063492063502E-2</v>
          </cell>
        </row>
        <row r="73">
          <cell r="H73">
            <v>7.9365079365079361E-2</v>
          </cell>
        </row>
        <row r="74">
          <cell r="H74">
            <v>9.5238095238095233E-2</v>
          </cell>
        </row>
        <row r="75">
          <cell r="H75">
            <v>0.126984126984127</v>
          </cell>
        </row>
        <row r="76">
          <cell r="H76">
            <v>0.15873015873015872</v>
          </cell>
        </row>
        <row r="77">
          <cell r="H77">
            <v>0.19047619047619047</v>
          </cell>
        </row>
        <row r="78">
          <cell r="H78">
            <v>0.19047619047619047</v>
          </cell>
        </row>
      </sheetData>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1"/>
  <sheetViews>
    <sheetView showGridLines="0" tabSelected="1" topLeftCell="A43" zoomScaleNormal="100" workbookViewId="0">
      <selection activeCell="E52" sqref="E52"/>
    </sheetView>
  </sheetViews>
  <sheetFormatPr baseColWidth="10" defaultRowHeight="12.75" x14ac:dyDescent="0.2"/>
  <cols>
    <col min="1" max="1" width="4.5703125" style="4" customWidth="1"/>
    <col min="2" max="2" width="28.7109375" customWidth="1"/>
    <col min="3" max="3" width="17.5703125" customWidth="1"/>
    <col min="4" max="4" width="18.140625" customWidth="1"/>
    <col min="5" max="5" width="16.28515625" customWidth="1"/>
    <col min="6" max="6" width="13.7109375" customWidth="1"/>
    <col min="7" max="7" width="17.28515625" customWidth="1"/>
    <col min="8" max="8" width="16.5703125" customWidth="1"/>
    <col min="9" max="9" width="19.42578125" customWidth="1"/>
    <col min="10" max="10" width="7.5703125" customWidth="1"/>
    <col min="11" max="11" width="7.42578125" customWidth="1"/>
  </cols>
  <sheetData>
    <row r="1" spans="1:11" ht="13.5" customHeight="1" thickBot="1" x14ac:dyDescent="0.3">
      <c r="A1" s="5"/>
      <c r="B1" s="311"/>
      <c r="C1" s="314" t="s">
        <v>146</v>
      </c>
      <c r="D1" s="315"/>
      <c r="E1" s="316"/>
      <c r="F1" s="317"/>
      <c r="G1" s="21" t="s">
        <v>66</v>
      </c>
      <c r="H1" s="20" t="s">
        <v>144</v>
      </c>
    </row>
    <row r="2" spans="1:11" ht="13.5" customHeight="1" thickBot="1" x14ac:dyDescent="0.3">
      <c r="B2" s="312"/>
      <c r="C2" s="318"/>
      <c r="D2" s="319"/>
      <c r="E2" s="320"/>
      <c r="F2" s="321"/>
      <c r="G2" s="21" t="s">
        <v>112</v>
      </c>
      <c r="H2" s="100">
        <v>42941</v>
      </c>
      <c r="I2" s="328" t="s">
        <v>145</v>
      </c>
      <c r="J2" s="18"/>
    </row>
    <row r="3" spans="1:11" ht="13.5" customHeight="1" thickBot="1" x14ac:dyDescent="0.3">
      <c r="B3" s="312"/>
      <c r="C3" s="318"/>
      <c r="D3" s="319"/>
      <c r="E3" s="320"/>
      <c r="F3" s="321"/>
      <c r="G3" s="21" t="s">
        <v>113</v>
      </c>
      <c r="H3" s="100">
        <v>42955</v>
      </c>
      <c r="I3" s="328"/>
    </row>
    <row r="4" spans="1:11" ht="13.5" customHeight="1" thickBot="1" x14ac:dyDescent="0.3">
      <c r="B4" s="312"/>
      <c r="C4" s="318"/>
      <c r="D4" s="319"/>
      <c r="E4" s="320"/>
      <c r="F4" s="321"/>
      <c r="G4" s="21" t="s">
        <v>67</v>
      </c>
      <c r="H4" s="101">
        <v>1</v>
      </c>
      <c r="I4" s="146">
        <v>0.2</v>
      </c>
    </row>
    <row r="5" spans="1:11" ht="13.5" customHeight="1" thickBot="1" x14ac:dyDescent="0.3">
      <c r="B5" s="313"/>
      <c r="C5" s="322"/>
      <c r="D5" s="323"/>
      <c r="E5" s="323"/>
      <c r="F5" s="324"/>
      <c r="G5" s="21" t="s">
        <v>68</v>
      </c>
      <c r="H5" s="102">
        <v>1</v>
      </c>
    </row>
    <row r="6" spans="1:11" ht="13.5" customHeight="1" x14ac:dyDescent="0.25">
      <c r="B6" s="280"/>
      <c r="C6" s="279"/>
      <c r="D6" s="279"/>
      <c r="E6" s="279"/>
      <c r="F6" s="279"/>
      <c r="G6" s="39"/>
      <c r="H6" s="281"/>
    </row>
    <row r="7" spans="1:11" ht="13.5" customHeight="1" thickBot="1" x14ac:dyDescent="0.3">
      <c r="B7" s="280"/>
      <c r="C7" s="279"/>
      <c r="D7" s="279"/>
      <c r="E7" s="279"/>
      <c r="F7" s="279"/>
      <c r="G7" s="39"/>
      <c r="H7" s="281"/>
    </row>
    <row r="8" spans="1:11" ht="13.5" customHeight="1" thickBot="1" x14ac:dyDescent="0.25">
      <c r="B8" s="333" t="s">
        <v>271</v>
      </c>
      <c r="C8" s="333"/>
      <c r="D8" s="333"/>
      <c r="E8" s="333" t="s">
        <v>272</v>
      </c>
      <c r="F8" s="333"/>
      <c r="G8" s="333" t="s">
        <v>273</v>
      </c>
      <c r="H8" s="333"/>
      <c r="I8" s="333" t="s">
        <v>274</v>
      </c>
      <c r="J8" s="333"/>
      <c r="K8" s="333"/>
    </row>
    <row r="9" spans="1:11" ht="13.5" customHeight="1" thickBot="1" x14ac:dyDescent="0.25">
      <c r="B9" s="342" t="s">
        <v>295</v>
      </c>
      <c r="C9" s="342"/>
      <c r="D9" s="342"/>
      <c r="E9" s="334" t="s">
        <v>144</v>
      </c>
      <c r="F9" s="334"/>
      <c r="G9" s="342" t="s">
        <v>296</v>
      </c>
      <c r="H9" s="342"/>
      <c r="I9" s="334" t="s">
        <v>275</v>
      </c>
      <c r="J9" s="334"/>
      <c r="K9" s="334"/>
    </row>
    <row r="10" spans="1:11" ht="20.25" customHeight="1" x14ac:dyDescent="0.2">
      <c r="B10" s="294"/>
      <c r="C10" s="294"/>
      <c r="D10" s="294"/>
      <c r="E10" s="294"/>
      <c r="F10" s="295"/>
      <c r="G10" s="294"/>
      <c r="H10" s="294"/>
      <c r="I10" s="295"/>
      <c r="J10" s="295"/>
      <c r="K10" s="295"/>
    </row>
    <row r="11" spans="1:11" ht="20.25" customHeight="1" x14ac:dyDescent="0.25">
      <c r="B11" s="296" t="s">
        <v>177</v>
      </c>
      <c r="C11" s="341" t="s">
        <v>328</v>
      </c>
      <c r="D11" s="341"/>
      <c r="E11" s="341"/>
      <c r="F11" s="38"/>
      <c r="G11" s="39"/>
      <c r="H11" s="8"/>
    </row>
    <row r="12" spans="1:11" ht="8.25" customHeight="1" x14ac:dyDescent="0.25">
      <c r="B12" s="296"/>
      <c r="C12" s="297"/>
      <c r="D12" s="297"/>
      <c r="E12" s="297"/>
      <c r="F12" s="293"/>
      <c r="G12" s="39"/>
      <c r="H12" s="8"/>
    </row>
    <row r="13" spans="1:11" ht="12.75" customHeight="1" x14ac:dyDescent="0.25">
      <c r="B13" s="133" t="s">
        <v>178</v>
      </c>
      <c r="C13" s="169" t="s">
        <v>150</v>
      </c>
      <c r="D13" s="7"/>
      <c r="E13" s="7"/>
      <c r="F13" s="7"/>
      <c r="G13" s="147" t="s">
        <v>31</v>
      </c>
      <c r="H13" s="148" t="s">
        <v>65</v>
      </c>
      <c r="I13" s="148" t="s">
        <v>5</v>
      </c>
    </row>
    <row r="14" spans="1:11" ht="13.5" customHeight="1" x14ac:dyDescent="0.3">
      <c r="B14" s="19"/>
      <c r="C14" s="7"/>
      <c r="D14" s="7"/>
      <c r="E14" s="7"/>
      <c r="F14" s="7"/>
      <c r="G14" s="149">
        <f ca="1">I63</f>
        <v>350171.2</v>
      </c>
      <c r="H14" s="150">
        <f ca="1">G14*I4</f>
        <v>70034.240000000005</v>
      </c>
      <c r="I14" s="150">
        <f ca="1">SUM(G14:H14)</f>
        <v>420205.44</v>
      </c>
    </row>
    <row r="15" spans="1:11" ht="15.75" customHeight="1" thickBot="1" x14ac:dyDescent="0.25"/>
    <row r="16" spans="1:11" ht="15" customHeight="1" x14ac:dyDescent="0.2">
      <c r="A16" s="337" t="s">
        <v>13</v>
      </c>
      <c r="B16" s="338"/>
      <c r="C16" s="329" t="s">
        <v>4</v>
      </c>
      <c r="D16" s="329" t="s">
        <v>143</v>
      </c>
      <c r="E16" s="329" t="s">
        <v>29</v>
      </c>
      <c r="F16" s="331" t="s">
        <v>148</v>
      </c>
      <c r="G16" s="329" t="s">
        <v>149</v>
      </c>
      <c r="H16" s="329" t="s">
        <v>30</v>
      </c>
      <c r="I16" s="331" t="s">
        <v>69</v>
      </c>
    </row>
    <row r="17" spans="1:11" s="7" customFormat="1" ht="13.5" thickBot="1" x14ac:dyDescent="0.25">
      <c r="A17" s="339"/>
      <c r="B17" s="340"/>
      <c r="C17" s="330"/>
      <c r="D17" s="330"/>
      <c r="E17" s="330"/>
      <c r="F17" s="332"/>
      <c r="G17" s="330"/>
      <c r="H17" s="330"/>
      <c r="I17" s="332"/>
      <c r="J17"/>
      <c r="K17"/>
    </row>
    <row r="18" spans="1:11" ht="15" thickBot="1" x14ac:dyDescent="0.35">
      <c r="A18" s="136" t="s">
        <v>28</v>
      </c>
      <c r="B18" s="137" t="s">
        <v>16</v>
      </c>
      <c r="C18" s="138"/>
      <c r="D18" s="138"/>
      <c r="E18" s="138"/>
      <c r="F18" s="138"/>
      <c r="G18" s="138"/>
      <c r="H18" s="138"/>
      <c r="I18" s="11"/>
      <c r="J18" s="7"/>
      <c r="K18" s="7"/>
    </row>
    <row r="19" spans="1:11" ht="14.25" x14ac:dyDescent="0.3">
      <c r="A19" s="139">
        <v>1</v>
      </c>
      <c r="B19" s="309" t="s">
        <v>322</v>
      </c>
      <c r="C19" s="152">
        <v>1</v>
      </c>
      <c r="D19" s="153">
        <f ca="1">INDIRECT(Procentaje!G24) INDIRECT(C13)</f>
        <v>0.3</v>
      </c>
      <c r="E19" s="154">
        <f>Oficina!C6</f>
        <v>12000</v>
      </c>
      <c r="F19" s="154">
        <f ca="1">(E19*C19)*D19</f>
        <v>3600</v>
      </c>
      <c r="G19" s="154">
        <f ca="1">F19</f>
        <v>3600</v>
      </c>
      <c r="H19" s="168" t="s">
        <v>180</v>
      </c>
      <c r="I19" s="325">
        <f ca="1">F19+F24+F25+F26</f>
        <v>6022.0499999999993</v>
      </c>
    </row>
    <row r="20" spans="1:11" ht="14.25" x14ac:dyDescent="0.3">
      <c r="A20" s="139">
        <v>2</v>
      </c>
      <c r="B20" s="310" t="s">
        <v>325</v>
      </c>
      <c r="C20" s="152">
        <v>1</v>
      </c>
      <c r="D20" s="153">
        <f ca="1">INDIRECT(Procentaje!G24) INDIRECT(C13)</f>
        <v>0.3</v>
      </c>
      <c r="E20" s="154">
        <f>Oficina!E6</f>
        <v>2908</v>
      </c>
      <c r="F20" s="154">
        <f t="shared" ref="F20:F22" ca="1" si="0">(E20*C20)*D20</f>
        <v>872.4</v>
      </c>
      <c r="G20" s="154">
        <f t="shared" ref="G20:G22" ca="1" si="1">F20</f>
        <v>872.4</v>
      </c>
      <c r="H20" s="168"/>
      <c r="I20" s="326"/>
    </row>
    <row r="21" spans="1:11" ht="14.25" x14ac:dyDescent="0.3">
      <c r="A21" s="139">
        <v>3</v>
      </c>
      <c r="B21" s="310" t="s">
        <v>326</v>
      </c>
      <c r="C21" s="152">
        <v>1</v>
      </c>
      <c r="D21" s="153">
        <f ca="1">INDIRECT(Procentaje!G24) INDIRECT(C13)</f>
        <v>0.3</v>
      </c>
      <c r="E21" s="154">
        <f>Oficina!F6</f>
        <v>0</v>
      </c>
      <c r="F21" s="154">
        <f t="shared" ca="1" si="0"/>
        <v>0</v>
      </c>
      <c r="G21" s="154">
        <f t="shared" ca="1" si="1"/>
        <v>0</v>
      </c>
      <c r="H21" s="168"/>
      <c r="I21" s="326"/>
    </row>
    <row r="22" spans="1:11" ht="14.25" x14ac:dyDescent="0.3">
      <c r="A22" s="139">
        <v>4</v>
      </c>
      <c r="B22" s="310" t="s">
        <v>327</v>
      </c>
      <c r="C22" s="152">
        <v>1</v>
      </c>
      <c r="D22" s="153">
        <f ca="1">INDIRECT(Procentaje!G24) INDIRECT(C13)</f>
        <v>0.3</v>
      </c>
      <c r="E22" s="154">
        <f>Oficina!G6</f>
        <v>878</v>
      </c>
      <c r="F22" s="154">
        <f t="shared" ca="1" si="0"/>
        <v>263.39999999999998</v>
      </c>
      <c r="G22" s="154">
        <f t="shared" ca="1" si="1"/>
        <v>263.39999999999998</v>
      </c>
      <c r="H22" s="168"/>
      <c r="I22" s="326"/>
    </row>
    <row r="23" spans="1:11" ht="14.25" x14ac:dyDescent="0.3">
      <c r="A23" s="139">
        <v>5</v>
      </c>
      <c r="B23" s="309" t="s">
        <v>323</v>
      </c>
      <c r="C23" s="152">
        <v>1</v>
      </c>
      <c r="D23" s="153">
        <f ca="1">INDIRECT(Procentaje!G25) INDIRECT(C13)</f>
        <v>0.3</v>
      </c>
      <c r="E23" s="154">
        <f>Oficina!C7</f>
        <v>13000</v>
      </c>
      <c r="F23" s="154">
        <f ca="1">(E23*C23)*D23</f>
        <v>3900</v>
      </c>
      <c r="G23" s="154">
        <f ca="1">F23</f>
        <v>3900</v>
      </c>
      <c r="H23" s="168" t="s">
        <v>180</v>
      </c>
      <c r="I23" s="326"/>
    </row>
    <row r="24" spans="1:11" ht="14.25" x14ac:dyDescent="0.3">
      <c r="A24" s="139">
        <v>6</v>
      </c>
      <c r="B24" s="310" t="s">
        <v>14</v>
      </c>
      <c r="C24" s="152">
        <v>1</v>
      </c>
      <c r="D24" s="153">
        <f ca="1">INDIRECT(Procentaje!G25) INDIRECT(C13)</f>
        <v>0.3</v>
      </c>
      <c r="E24" s="154">
        <f>Oficina!E7</f>
        <v>7165.5</v>
      </c>
      <c r="F24" s="154">
        <f ca="1">(E24*C24)*D24</f>
        <v>2149.65</v>
      </c>
      <c r="G24" s="154">
        <f ca="1">F24</f>
        <v>2149.65</v>
      </c>
      <c r="H24" s="168" t="s">
        <v>180</v>
      </c>
      <c r="I24" s="326"/>
    </row>
    <row r="25" spans="1:11" ht="14.25" x14ac:dyDescent="0.3">
      <c r="A25" s="139">
        <v>7</v>
      </c>
      <c r="B25" s="310" t="s">
        <v>15</v>
      </c>
      <c r="C25" s="152">
        <v>1</v>
      </c>
      <c r="D25" s="153">
        <f ca="1">INDIRECT(Procentaje!G26) INDIRECT(C13)</f>
        <v>0.3</v>
      </c>
      <c r="E25" s="154">
        <f>Oficina!F7</f>
        <v>0</v>
      </c>
      <c r="F25" s="154">
        <f ca="1">(E25*C25)*D25</f>
        <v>0</v>
      </c>
      <c r="G25" s="154">
        <f ca="1">F25</f>
        <v>0</v>
      </c>
      <c r="H25" s="168" t="s">
        <v>180</v>
      </c>
      <c r="I25" s="326"/>
    </row>
    <row r="26" spans="1:11" ht="15" customHeight="1" x14ac:dyDescent="0.3">
      <c r="A26" s="139">
        <v>8</v>
      </c>
      <c r="B26" s="310" t="s">
        <v>280</v>
      </c>
      <c r="C26" s="152">
        <v>1</v>
      </c>
      <c r="D26" s="153">
        <f ca="1">INDIRECT(Procentaje!G27) INDIRECT(C13)</f>
        <v>0.3</v>
      </c>
      <c r="E26" s="154">
        <f>Oficina!G7</f>
        <v>908</v>
      </c>
      <c r="F26" s="154">
        <f ca="1">(E26*C26)*D26</f>
        <v>272.39999999999998</v>
      </c>
      <c r="G26" s="154">
        <f ca="1">F26</f>
        <v>272.39999999999998</v>
      </c>
      <c r="H26" s="168" t="s">
        <v>180</v>
      </c>
      <c r="I26" s="326"/>
    </row>
    <row r="27" spans="1:11" ht="12" customHeight="1" thickBot="1" x14ac:dyDescent="0.25">
      <c r="A27" s="140"/>
      <c r="B27" s="11"/>
      <c r="C27" s="11"/>
      <c r="D27" s="11"/>
      <c r="E27" s="11"/>
      <c r="F27" s="140"/>
      <c r="G27" s="141"/>
      <c r="H27" s="140"/>
      <c r="I27" s="11"/>
    </row>
    <row r="28" spans="1:11" ht="14.25" thickBot="1" x14ac:dyDescent="0.3">
      <c r="A28" s="161"/>
      <c r="B28" s="162" t="s">
        <v>276</v>
      </c>
      <c r="C28" s="142"/>
      <c r="D28" s="142"/>
      <c r="E28" s="142"/>
      <c r="F28" s="141"/>
      <c r="G28" s="141"/>
      <c r="H28" s="140"/>
      <c r="I28" s="11"/>
    </row>
    <row r="29" spans="1:11" ht="14.25" x14ac:dyDescent="0.3">
      <c r="A29" s="159">
        <v>1</v>
      </c>
      <c r="B29" s="160" t="s">
        <v>315</v>
      </c>
      <c r="C29" s="152">
        <v>1</v>
      </c>
      <c r="D29" s="273">
        <f ca="1">INDIRECT(Procentaje!G29) INDIRECT(C13)</f>
        <v>1.7361111111111112E-2</v>
      </c>
      <c r="E29" s="154">
        <f>'Recursos de operación'!D13</f>
        <v>11000</v>
      </c>
      <c r="F29" s="154">
        <f ca="1">(E29*C29)*D29</f>
        <v>190.97222222222223</v>
      </c>
      <c r="G29" s="154"/>
      <c r="H29" s="168" t="s">
        <v>180</v>
      </c>
      <c r="I29" s="325">
        <f ca="1">SUM(F29:F34)</f>
        <v>2326.3888888888891</v>
      </c>
    </row>
    <row r="30" spans="1:11" ht="14.25" x14ac:dyDescent="0.3">
      <c r="A30" s="159">
        <v>2</v>
      </c>
      <c r="B30" s="160" t="s">
        <v>314</v>
      </c>
      <c r="C30" s="152">
        <v>1</v>
      </c>
      <c r="D30" s="273">
        <f ca="1">INDIRECT(Procentaje!G29) INDIRECT(C13)</f>
        <v>1.7361111111111112E-2</v>
      </c>
      <c r="E30" s="154">
        <f>'Recursos de operación'!D19</f>
        <v>10000</v>
      </c>
      <c r="F30" s="154">
        <f t="shared" ref="F30:F34" ca="1" si="2">(E30*C30)*D30</f>
        <v>173.61111111111111</v>
      </c>
      <c r="G30" s="154"/>
      <c r="H30" s="168"/>
      <c r="I30" s="326"/>
    </row>
    <row r="31" spans="1:11" ht="14.25" x14ac:dyDescent="0.3">
      <c r="A31" s="159">
        <v>3</v>
      </c>
      <c r="B31" s="160" t="s">
        <v>316</v>
      </c>
      <c r="C31" s="152">
        <v>1</v>
      </c>
      <c r="D31" s="273">
        <f ca="1">INDIRECT(Procentaje!G29) INDIRECT(C13)</f>
        <v>1.7361111111111112E-2</v>
      </c>
      <c r="E31" s="154">
        <f>'Recursos de operación'!D17</f>
        <v>15000</v>
      </c>
      <c r="F31" s="154">
        <f t="shared" ca="1" si="2"/>
        <v>260.41666666666669</v>
      </c>
      <c r="G31" s="154"/>
      <c r="H31" s="168"/>
      <c r="I31" s="326"/>
    </row>
    <row r="32" spans="1:11" ht="14.25" x14ac:dyDescent="0.3">
      <c r="A32" s="159">
        <v>4</v>
      </c>
      <c r="B32" s="160" t="s">
        <v>317</v>
      </c>
      <c r="C32" s="152">
        <v>3</v>
      </c>
      <c r="D32" s="273">
        <f ca="1">INDIRECT(Procentaje!G29) INDIRECT(C13)</f>
        <v>1.7361111111111112E-2</v>
      </c>
      <c r="E32" s="154">
        <f>'Recursos de operación'!D23</f>
        <v>20000</v>
      </c>
      <c r="F32" s="154">
        <f t="shared" ca="1" si="2"/>
        <v>1041.6666666666667</v>
      </c>
      <c r="G32" s="154"/>
      <c r="H32" s="168"/>
      <c r="I32" s="326"/>
    </row>
    <row r="33" spans="1:13" ht="14.25" x14ac:dyDescent="0.3">
      <c r="A33" s="159">
        <v>5</v>
      </c>
      <c r="B33" s="160" t="s">
        <v>321</v>
      </c>
      <c r="C33" s="152">
        <v>2</v>
      </c>
      <c r="D33" s="273">
        <f ca="1">INDIRECT(Procentaje!G29) INDIRECT(C13)</f>
        <v>1.7361111111111112E-2</v>
      </c>
      <c r="E33" s="154">
        <f>'Recursos de operación'!D18</f>
        <v>4000</v>
      </c>
      <c r="F33" s="154">
        <f t="shared" ca="1" si="2"/>
        <v>138.88888888888889</v>
      </c>
      <c r="G33" s="154"/>
      <c r="H33" s="168"/>
      <c r="I33" s="326"/>
    </row>
    <row r="34" spans="1:13" ht="14.25" x14ac:dyDescent="0.3">
      <c r="A34" s="159">
        <v>6</v>
      </c>
      <c r="B34" s="160" t="s">
        <v>318</v>
      </c>
      <c r="C34" s="152">
        <v>2</v>
      </c>
      <c r="D34" s="273">
        <f ca="1">INDIRECT(Procentaje!G29) INDIRECT(C13)</f>
        <v>1.7361111111111112E-2</v>
      </c>
      <c r="E34" s="154">
        <f>'Recursos de operación'!D24</f>
        <v>15000</v>
      </c>
      <c r="F34" s="154">
        <f t="shared" ca="1" si="2"/>
        <v>520.83333333333337</v>
      </c>
      <c r="G34" s="154"/>
      <c r="H34" s="168"/>
      <c r="I34" s="326"/>
    </row>
    <row r="35" spans="1:13" ht="15.75" customHeight="1" thickBot="1" x14ac:dyDescent="0.25">
      <c r="A35" s="163"/>
      <c r="B35" s="164"/>
      <c r="C35" s="144"/>
      <c r="D35" s="144"/>
      <c r="E35" s="11"/>
      <c r="F35" s="140"/>
      <c r="G35" s="141"/>
      <c r="H35" s="140"/>
      <c r="I35" s="11"/>
    </row>
    <row r="36" spans="1:13" ht="15.75" customHeight="1" thickBot="1" x14ac:dyDescent="0.3">
      <c r="A36" s="161"/>
      <c r="B36" s="162" t="s">
        <v>147</v>
      </c>
      <c r="C36" s="142"/>
      <c r="D36" s="142"/>
      <c r="E36" s="142"/>
      <c r="F36" s="141"/>
      <c r="G36" s="141"/>
      <c r="H36" s="140"/>
      <c r="I36" s="11"/>
    </row>
    <row r="37" spans="1:13" ht="15.75" customHeight="1" x14ac:dyDescent="0.3">
      <c r="A37" s="159">
        <v>1</v>
      </c>
      <c r="B37" s="160" t="s">
        <v>277</v>
      </c>
      <c r="C37" s="152">
        <v>1</v>
      </c>
      <c r="D37" s="273">
        <f ca="1">INDIRECT(Procentaje!G29) INDIRECT(C13)</f>
        <v>1.7361111111111112E-2</v>
      </c>
      <c r="E37" s="154">
        <f>'Recursos de operación'!D37</f>
        <v>25000</v>
      </c>
      <c r="F37" s="154">
        <f ca="1">(E37*C37)*D37</f>
        <v>434.02777777777777</v>
      </c>
      <c r="G37" s="154"/>
      <c r="H37" s="168" t="s">
        <v>180</v>
      </c>
      <c r="I37" s="325">
        <f ca="1">SUM(F37:F42)</f>
        <v>326100.69444444444</v>
      </c>
    </row>
    <row r="38" spans="1:13" ht="15.75" customHeight="1" x14ac:dyDescent="0.3">
      <c r="A38" s="143">
        <v>2</v>
      </c>
      <c r="B38" s="151" t="s">
        <v>278</v>
      </c>
      <c r="C38" s="152">
        <v>2</v>
      </c>
      <c r="D38" s="273">
        <f ca="1">INDIRECT(Procentaje!G29) INDIRECT(C13)</f>
        <v>1.7361111111111112E-2</v>
      </c>
      <c r="E38" s="154">
        <f>'Recursos de operación'!D38</f>
        <v>48000</v>
      </c>
      <c r="F38" s="154">
        <f t="shared" ref="F38" ca="1" si="3">(E38*C38)*D38</f>
        <v>1666.6666666666667</v>
      </c>
      <c r="G38" s="154"/>
      <c r="H38" s="168" t="s">
        <v>180</v>
      </c>
      <c r="I38" s="326"/>
      <c r="M38">
        <f ca="1">+M38:O40</f>
        <v>0</v>
      </c>
    </row>
    <row r="39" spans="1:13" ht="15.75" customHeight="1" x14ac:dyDescent="0.3">
      <c r="A39" s="143">
        <v>3</v>
      </c>
      <c r="B39" s="158" t="s">
        <v>293</v>
      </c>
      <c r="C39" s="152">
        <v>9</v>
      </c>
      <c r="D39" s="273">
        <f ca="1">INDIRECT(Procentaje!G32) INDIRECT(C13)</f>
        <v>0.3</v>
      </c>
      <c r="E39" s="154">
        <f>'Recursos de operación'!D35</f>
        <v>100000</v>
      </c>
      <c r="F39" s="154">
        <f t="shared" ref="F39" ca="1" si="4">(E39*C39)*D39</f>
        <v>270000</v>
      </c>
      <c r="G39" s="154"/>
      <c r="H39" s="168" t="s">
        <v>180</v>
      </c>
      <c r="I39" s="326"/>
    </row>
    <row r="40" spans="1:13" ht="15.75" customHeight="1" x14ac:dyDescent="0.3">
      <c r="A40" s="143">
        <v>4</v>
      </c>
      <c r="B40" s="158" t="s">
        <v>297</v>
      </c>
      <c r="C40" s="152">
        <v>1</v>
      </c>
      <c r="D40" s="273">
        <f ca="1">INDIRECT(Procentaje!G32) INDIRECT(C13)</f>
        <v>0.3</v>
      </c>
      <c r="E40" s="154">
        <f>'Recursos de operación'!D44</f>
        <v>150000</v>
      </c>
      <c r="F40" s="154">
        <f t="shared" ref="F40:F42" ca="1" si="5">(E40*C40)*D40</f>
        <v>45000</v>
      </c>
      <c r="G40" s="154"/>
      <c r="H40" s="168" t="s">
        <v>180</v>
      </c>
      <c r="I40" s="326"/>
    </row>
    <row r="41" spans="1:13" ht="15.75" customHeight="1" x14ac:dyDescent="0.3">
      <c r="A41" s="143">
        <v>5</v>
      </c>
      <c r="B41" s="158" t="s">
        <v>302</v>
      </c>
      <c r="C41" s="152">
        <v>1</v>
      </c>
      <c r="D41" s="273">
        <f ca="1">INDIRECT(Procentaje!G32) INDIRECT(C13)</f>
        <v>0.3</v>
      </c>
      <c r="E41" s="154">
        <f>'Recursos de operación'!D45</f>
        <v>28000</v>
      </c>
      <c r="F41" s="154">
        <f t="shared" ca="1" si="5"/>
        <v>8400</v>
      </c>
      <c r="G41" s="154"/>
      <c r="H41" s="168" t="s">
        <v>180</v>
      </c>
      <c r="I41" s="326"/>
    </row>
    <row r="42" spans="1:13" ht="15.75" customHeight="1" x14ac:dyDescent="0.3">
      <c r="A42" s="143">
        <v>6</v>
      </c>
      <c r="B42" s="158" t="s">
        <v>301</v>
      </c>
      <c r="C42" s="152">
        <v>1</v>
      </c>
      <c r="D42" s="273">
        <f ca="1">INDIRECT(Procentaje!G32) INDIRECT(C13)</f>
        <v>0.3</v>
      </c>
      <c r="E42" s="154">
        <f>'Recursos de operación'!D46</f>
        <v>2000</v>
      </c>
      <c r="F42" s="154">
        <f t="shared" ca="1" si="5"/>
        <v>600</v>
      </c>
      <c r="G42" s="154"/>
      <c r="H42" s="168" t="s">
        <v>180</v>
      </c>
      <c r="I42" s="326"/>
    </row>
    <row r="43" spans="1:13" ht="18" customHeight="1" thickBot="1" x14ac:dyDescent="0.25">
      <c r="A43" s="283"/>
      <c r="B43" s="164"/>
      <c r="C43" s="144"/>
      <c r="D43" s="144"/>
      <c r="E43" s="11"/>
      <c r="F43" s="140"/>
      <c r="G43" s="141"/>
      <c r="H43" s="140"/>
      <c r="I43" s="11"/>
    </row>
    <row r="44" spans="1:13" ht="12.75" customHeight="1" thickBot="1" x14ac:dyDescent="0.3">
      <c r="A44" s="161"/>
      <c r="B44" s="162" t="s">
        <v>63</v>
      </c>
      <c r="C44" s="142"/>
      <c r="D44" s="142"/>
      <c r="E44" s="142"/>
      <c r="F44" s="141"/>
      <c r="G44" s="141"/>
      <c r="H44" s="140"/>
      <c r="I44" s="11"/>
    </row>
    <row r="45" spans="1:13" ht="14.25" x14ac:dyDescent="0.3">
      <c r="A45" s="165">
        <v>1</v>
      </c>
      <c r="B45" s="166" t="s">
        <v>21</v>
      </c>
      <c r="C45" s="155" t="s">
        <v>256</v>
      </c>
      <c r="D45" s="156" t="s">
        <v>32</v>
      </c>
      <c r="E45" s="157">
        <f>Viáticos!R6</f>
        <v>0</v>
      </c>
      <c r="F45" s="157">
        <f>Viáticos!Y6</f>
        <v>0</v>
      </c>
      <c r="G45" s="155"/>
      <c r="H45" s="168" t="s">
        <v>180</v>
      </c>
      <c r="I45" s="325">
        <f>F45+F46+F47</f>
        <v>0</v>
      </c>
    </row>
    <row r="46" spans="1:13" ht="14.25" x14ac:dyDescent="0.3">
      <c r="A46" s="139">
        <v>2</v>
      </c>
      <c r="B46" s="151" t="s">
        <v>22</v>
      </c>
      <c r="C46" s="155" t="s">
        <v>256</v>
      </c>
      <c r="D46" s="156" t="s">
        <v>32</v>
      </c>
      <c r="E46" s="157">
        <f>Viáticos!L6</f>
        <v>0</v>
      </c>
      <c r="F46" s="157">
        <f>Viáticos!Y6</f>
        <v>0</v>
      </c>
      <c r="G46" s="155"/>
      <c r="H46" s="168" t="s">
        <v>180</v>
      </c>
      <c r="I46" s="326"/>
    </row>
    <row r="47" spans="1:13" ht="15.75" customHeight="1" thickBot="1" x14ac:dyDescent="0.35">
      <c r="A47" s="139">
        <v>3</v>
      </c>
      <c r="B47" s="151" t="s">
        <v>41</v>
      </c>
      <c r="C47" s="152" t="s">
        <v>256</v>
      </c>
      <c r="D47" s="156" t="s">
        <v>32</v>
      </c>
      <c r="E47" s="154">
        <f>Viáticos!X6</f>
        <v>0</v>
      </c>
      <c r="F47" s="154">
        <f>Viáticos!Y6</f>
        <v>0</v>
      </c>
      <c r="G47" s="154"/>
      <c r="H47" s="168" t="s">
        <v>180</v>
      </c>
      <c r="I47" s="327"/>
    </row>
    <row r="48" spans="1:13" ht="15.75" customHeight="1" thickBot="1" x14ac:dyDescent="0.25">
      <c r="A48" s="163"/>
      <c r="B48" s="164"/>
      <c r="C48" s="145"/>
      <c r="D48" s="145"/>
      <c r="E48" s="142"/>
      <c r="F48" s="141"/>
      <c r="G48" s="141"/>
      <c r="H48" s="140"/>
      <c r="I48" s="11"/>
    </row>
    <row r="49" spans="1:9" ht="14.25" thickBot="1" x14ac:dyDescent="0.3">
      <c r="A49" s="167"/>
      <c r="B49" s="162" t="s">
        <v>23</v>
      </c>
      <c r="C49" s="145"/>
      <c r="D49" s="145"/>
      <c r="E49" s="145"/>
      <c r="F49" s="141"/>
      <c r="G49" s="141"/>
      <c r="H49" s="140"/>
      <c r="I49" s="11"/>
    </row>
    <row r="50" spans="1:9" ht="14.25" x14ac:dyDescent="0.3">
      <c r="A50" s="165">
        <v>1</v>
      </c>
      <c r="B50" s="160" t="str">
        <f>Licencias!C7</f>
        <v>RedHat 7.2</v>
      </c>
      <c r="C50" s="155">
        <v>1</v>
      </c>
      <c r="D50" s="153">
        <f ca="1">INDIRECT(Procentaje!H24) INDIRECT(C13)</f>
        <v>0.33333333333333331</v>
      </c>
      <c r="E50" s="155">
        <f>Licencias!G7</f>
        <v>35000</v>
      </c>
      <c r="F50" s="154">
        <f ca="1">(E50*C50)*D50</f>
        <v>11666.666666666666</v>
      </c>
      <c r="G50" s="155"/>
      <c r="H50" s="168" t="s">
        <v>180</v>
      </c>
      <c r="I50" s="325">
        <f ca="1">F50+F52+F53</f>
        <v>15476.666666666666</v>
      </c>
    </row>
    <row r="51" spans="1:9" ht="14.25" customHeight="1" x14ac:dyDescent="0.3">
      <c r="A51" s="139">
        <v>2</v>
      </c>
      <c r="B51" s="160" t="str">
        <f>Licencias!C11</f>
        <v>RedHat 7.5</v>
      </c>
      <c r="C51" s="155">
        <v>1</v>
      </c>
      <c r="D51" s="153">
        <f ca="1">INDIRECT(Procentaje!H24) INDIRECT(C13)</f>
        <v>0.33333333333333331</v>
      </c>
      <c r="E51" s="155">
        <f>Licencias!G11</f>
        <v>35000</v>
      </c>
      <c r="F51" s="154">
        <f ca="1">(E51*C51)*D51</f>
        <v>11666.666666666666</v>
      </c>
      <c r="G51" s="155"/>
      <c r="H51" s="168" t="s">
        <v>180</v>
      </c>
      <c r="I51" s="326"/>
    </row>
    <row r="52" spans="1:9" ht="14.25" customHeight="1" x14ac:dyDescent="0.3">
      <c r="A52" s="139">
        <v>3</v>
      </c>
      <c r="B52" s="160" t="s">
        <v>329</v>
      </c>
      <c r="C52" s="155">
        <v>1</v>
      </c>
      <c r="D52" s="153">
        <v>0.33</v>
      </c>
      <c r="E52" s="432">
        <v>7000</v>
      </c>
      <c r="F52" s="431">
        <f>(E52*C52)*D52</f>
        <v>2310</v>
      </c>
      <c r="G52" s="155"/>
      <c r="H52" s="168"/>
      <c r="I52" s="326"/>
    </row>
    <row r="53" spans="1:9" ht="14.25" customHeight="1" thickBot="1" x14ac:dyDescent="0.35">
      <c r="A53" s="139">
        <v>4</v>
      </c>
      <c r="B53" s="160" t="s">
        <v>319</v>
      </c>
      <c r="C53" s="155">
        <v>1</v>
      </c>
      <c r="D53" s="153">
        <f ca="1">INDIRECT(Procentaje!H25) INDIRECT(C13)</f>
        <v>0.33333333333333331</v>
      </c>
      <c r="E53" s="308">
        <f>'Recursos de operación'!D41</f>
        <v>4500</v>
      </c>
      <c r="F53" s="430">
        <f ca="1">(E53*C53)*D53</f>
        <v>1500</v>
      </c>
      <c r="G53" s="155"/>
      <c r="H53" s="168" t="s">
        <v>180</v>
      </c>
      <c r="I53" s="327"/>
    </row>
    <row r="54" spans="1:9" ht="15" thickBot="1" x14ac:dyDescent="0.35">
      <c r="A54" s="302"/>
      <c r="B54" s="303"/>
      <c r="C54" s="304"/>
      <c r="D54" s="305"/>
      <c r="E54" s="304"/>
      <c r="F54" s="306"/>
      <c r="G54" s="304"/>
      <c r="H54" s="307"/>
      <c r="I54" s="307"/>
    </row>
    <row r="55" spans="1:9" ht="14.25" thickBot="1" x14ac:dyDescent="0.3">
      <c r="A55" s="161"/>
      <c r="B55" s="162" t="s">
        <v>25</v>
      </c>
      <c r="C55" s="142"/>
      <c r="D55" s="142"/>
      <c r="E55" s="142"/>
      <c r="F55" s="141"/>
      <c r="G55" s="141"/>
      <c r="H55" s="140"/>
      <c r="I55" s="11"/>
    </row>
    <row r="56" spans="1:9" ht="24.75" customHeight="1" x14ac:dyDescent="0.3">
      <c r="A56" s="165">
        <v>1</v>
      </c>
      <c r="B56" s="278" t="s">
        <v>256</v>
      </c>
      <c r="C56" s="155" t="s">
        <v>256</v>
      </c>
      <c r="D56" s="153" t="s">
        <v>256</v>
      </c>
      <c r="E56" s="282">
        <v>0</v>
      </c>
      <c r="F56" s="154">
        <v>0</v>
      </c>
      <c r="G56" s="155"/>
      <c r="H56" s="168" t="s">
        <v>180</v>
      </c>
      <c r="I56" s="274">
        <f>F56</f>
        <v>0</v>
      </c>
    </row>
    <row r="57" spans="1:9" ht="12" customHeight="1" thickBot="1" x14ac:dyDescent="0.25">
      <c r="A57" s="140"/>
      <c r="B57" s="11"/>
      <c r="C57" s="142"/>
      <c r="D57" s="142"/>
      <c r="E57" s="142"/>
      <c r="F57" s="141"/>
      <c r="G57" s="141"/>
      <c r="H57" s="140"/>
      <c r="I57" s="11"/>
    </row>
    <row r="58" spans="1:9" ht="14.25" thickBot="1" x14ac:dyDescent="0.3">
      <c r="A58" s="161"/>
      <c r="B58" s="162" t="s">
        <v>26</v>
      </c>
      <c r="C58" s="142"/>
      <c r="D58" s="142"/>
      <c r="E58" s="142"/>
      <c r="F58" s="141"/>
      <c r="G58" s="141"/>
      <c r="H58" s="140"/>
      <c r="I58" s="11"/>
    </row>
    <row r="59" spans="1:9" ht="16.5" customHeight="1" x14ac:dyDescent="0.3">
      <c r="A59" s="165">
        <v>1</v>
      </c>
      <c r="B59" s="160" t="s">
        <v>33</v>
      </c>
      <c r="C59" s="152">
        <v>2</v>
      </c>
      <c r="D59" s="153">
        <f ca="1">INDIRECT(Procentaje!H28) INDIRECT(C13)</f>
        <v>0.3</v>
      </c>
      <c r="E59" s="152">
        <f>Otros!D18</f>
        <v>364</v>
      </c>
      <c r="F59" s="154">
        <f ca="1">(E59*C59)*D59</f>
        <v>218.4</v>
      </c>
      <c r="G59" s="155">
        <f ca="1">F59</f>
        <v>218.4</v>
      </c>
      <c r="H59" s="168" t="s">
        <v>180</v>
      </c>
      <c r="I59" s="325">
        <f ca="1">F59+F60+F61</f>
        <v>245.4</v>
      </c>
    </row>
    <row r="60" spans="1:9" ht="15.75" customHeight="1" x14ac:dyDescent="0.3">
      <c r="A60" s="139">
        <v>2</v>
      </c>
      <c r="B60" s="158" t="s">
        <v>34</v>
      </c>
      <c r="C60" s="152">
        <v>1</v>
      </c>
      <c r="D60" s="153">
        <f ca="1">INDIRECT(Procentaje!H29) INDIRECT(C13)</f>
        <v>0.3</v>
      </c>
      <c r="E60" s="152">
        <f>Otros!F18</f>
        <v>60</v>
      </c>
      <c r="F60" s="154">
        <f ca="1">(E60*C60)*D60</f>
        <v>18</v>
      </c>
      <c r="G60" s="155">
        <f>Otros!F18</f>
        <v>60</v>
      </c>
      <c r="H60" s="168" t="s">
        <v>180</v>
      </c>
      <c r="I60" s="326"/>
    </row>
    <row r="61" spans="1:9" ht="15.75" customHeight="1" thickBot="1" x14ac:dyDescent="0.35">
      <c r="A61" s="139">
        <v>3</v>
      </c>
      <c r="B61" s="151" t="s">
        <v>61</v>
      </c>
      <c r="C61" s="152">
        <v>1</v>
      </c>
      <c r="D61" s="153">
        <f ca="1">INDIRECT(Procentaje!H30) INDIRECT(C13)</f>
        <v>0.3</v>
      </c>
      <c r="E61" s="152">
        <f>Otros!H18</f>
        <v>30</v>
      </c>
      <c r="F61" s="154">
        <f ca="1">(E61*C61)*D61</f>
        <v>9</v>
      </c>
      <c r="G61" s="155">
        <f>Otros!H18</f>
        <v>30</v>
      </c>
      <c r="H61" s="168" t="s">
        <v>180</v>
      </c>
      <c r="I61" s="327"/>
    </row>
    <row r="62" spans="1:9" ht="12" customHeight="1" thickBot="1" x14ac:dyDescent="0.25">
      <c r="A62" s="140"/>
      <c r="B62" s="11"/>
      <c r="C62" s="11"/>
      <c r="D62" s="11"/>
      <c r="E62" s="11"/>
      <c r="F62" s="140"/>
      <c r="G62" s="140"/>
      <c r="H62" s="140"/>
      <c r="I62" s="11"/>
    </row>
    <row r="63" spans="1:9" ht="12" customHeight="1" x14ac:dyDescent="0.2">
      <c r="A63" s="140"/>
      <c r="B63" s="11"/>
      <c r="C63" s="11"/>
      <c r="D63" s="11"/>
      <c r="E63" s="11"/>
      <c r="F63" s="140"/>
      <c r="G63" s="140"/>
      <c r="H63" s="335" t="s">
        <v>62</v>
      </c>
      <c r="I63" s="325">
        <f ca="1">I19+I29+I37+I45+I50+I56+I59</f>
        <v>350171.2</v>
      </c>
    </row>
    <row r="64" spans="1:9" ht="13.5" thickBot="1" x14ac:dyDescent="0.25">
      <c r="B64" s="11"/>
      <c r="C64" s="11"/>
      <c r="D64" s="11"/>
      <c r="E64" s="11"/>
      <c r="F64" s="140"/>
      <c r="G64" s="140"/>
      <c r="H64" s="336"/>
      <c r="I64" s="327"/>
    </row>
    <row r="65" spans="6:8" x14ac:dyDescent="0.2">
      <c r="F65" s="4"/>
      <c r="G65" s="4"/>
      <c r="H65" s="4"/>
    </row>
    <row r="66" spans="6:8" x14ac:dyDescent="0.2">
      <c r="F66" s="4"/>
      <c r="G66" s="4"/>
      <c r="H66" s="4"/>
    </row>
    <row r="67" spans="6:8" x14ac:dyDescent="0.2">
      <c r="F67" s="4"/>
      <c r="G67" s="4"/>
      <c r="H67" s="4"/>
    </row>
    <row r="68" spans="6:8" x14ac:dyDescent="0.2">
      <c r="F68" s="4"/>
      <c r="G68" s="4"/>
      <c r="H68" s="4"/>
    </row>
    <row r="69" spans="6:8" x14ac:dyDescent="0.2">
      <c r="F69" s="4"/>
      <c r="G69" s="4"/>
      <c r="H69" s="4"/>
    </row>
    <row r="70" spans="6:8" x14ac:dyDescent="0.2">
      <c r="F70" s="4"/>
      <c r="G70" s="4"/>
      <c r="H70" s="4"/>
    </row>
    <row r="71" spans="6:8" x14ac:dyDescent="0.2">
      <c r="F71" s="4"/>
      <c r="G71" s="4"/>
      <c r="H71" s="4"/>
    </row>
  </sheetData>
  <mergeCells count="28">
    <mergeCell ref="A16:B17"/>
    <mergeCell ref="C11:E11"/>
    <mergeCell ref="E8:F8"/>
    <mergeCell ref="G8:H8"/>
    <mergeCell ref="B9:D9"/>
    <mergeCell ref="E9:F9"/>
    <mergeCell ref="G9:H9"/>
    <mergeCell ref="I59:I61"/>
    <mergeCell ref="H63:H64"/>
    <mergeCell ref="I63:I64"/>
    <mergeCell ref="I50:I53"/>
    <mergeCell ref="G16:G17"/>
    <mergeCell ref="B1:B5"/>
    <mergeCell ref="C1:F5"/>
    <mergeCell ref="I19:I26"/>
    <mergeCell ref="I29:I34"/>
    <mergeCell ref="I45:I47"/>
    <mergeCell ref="I2:I3"/>
    <mergeCell ref="H16:H17"/>
    <mergeCell ref="I16:I17"/>
    <mergeCell ref="C16:C17"/>
    <mergeCell ref="E16:E17"/>
    <mergeCell ref="F16:F17"/>
    <mergeCell ref="I37:I42"/>
    <mergeCell ref="I8:K8"/>
    <mergeCell ref="B8:D8"/>
    <mergeCell ref="I9:K9"/>
    <mergeCell ref="D16:D17"/>
  </mergeCells>
  <phoneticPr fontId="44" type="noConversion"/>
  <pageMargins left="0.25" right="0.25" top="0.75" bottom="0.75" header="0.3" footer="0.3"/>
  <pageSetup scale="85" orientation="landscape" r:id="rId1"/>
  <headerFooter>
    <oddFooter xml:space="preserve">&amp;C© Derechos Reservados, Ennovasoft, SA de CV
</oddFooter>
  </headerFooter>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Procentaje!$B$24:$B$33</xm:f>
          </x14:formula1>
          <xm:sqref>C13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R53"/>
  <sheetViews>
    <sheetView topLeftCell="A3" zoomScale="85" zoomScaleNormal="85" workbookViewId="0">
      <selection activeCell="G24" sqref="G24"/>
    </sheetView>
  </sheetViews>
  <sheetFormatPr baseColWidth="10" defaultRowHeight="12.75" x14ac:dyDescent="0.2"/>
  <cols>
    <col min="1" max="1" width="3.85546875" customWidth="1"/>
    <col min="2" max="2" width="16.7109375" customWidth="1"/>
    <col min="5" max="5" width="18.5703125" customWidth="1"/>
    <col min="6" max="6" width="11" customWidth="1"/>
    <col min="7" max="7" width="8.28515625" customWidth="1"/>
    <col min="9" max="9" width="13.42578125" customWidth="1"/>
    <col min="11" max="11" width="12.140625" customWidth="1"/>
    <col min="12" max="12" width="11.85546875" customWidth="1"/>
    <col min="15" max="15" width="15.28515625" bestFit="1" customWidth="1"/>
  </cols>
  <sheetData>
    <row r="3" spans="2:18" x14ac:dyDescent="0.2">
      <c r="B3" s="2"/>
    </row>
    <row r="4" spans="2:18" x14ac:dyDescent="0.2">
      <c r="C4" s="132" t="s">
        <v>173</v>
      </c>
      <c r="H4" s="132" t="s">
        <v>174</v>
      </c>
      <c r="M4" s="132" t="s">
        <v>175</v>
      </c>
      <c r="O4" s="276" t="s">
        <v>176</v>
      </c>
      <c r="P4" s="132" t="s">
        <v>173</v>
      </c>
    </row>
    <row r="5" spans="2:18" x14ac:dyDescent="0.2">
      <c r="B5" s="3"/>
      <c r="C5" s="345" t="s">
        <v>16</v>
      </c>
      <c r="D5" s="345"/>
      <c r="E5" s="345"/>
      <c r="F5" s="345"/>
      <c r="G5" s="345"/>
      <c r="H5" s="349" t="s">
        <v>166</v>
      </c>
      <c r="I5" s="350"/>
      <c r="J5" s="350"/>
      <c r="K5" s="350"/>
      <c r="L5" s="351"/>
      <c r="M5" s="345" t="s">
        <v>171</v>
      </c>
      <c r="N5" s="346"/>
      <c r="O5" s="275" t="s">
        <v>25</v>
      </c>
      <c r="P5" s="345" t="s">
        <v>41</v>
      </c>
      <c r="Q5" s="346"/>
      <c r="R5" s="347"/>
    </row>
    <row r="6" spans="2:18" ht="24.75" customHeight="1" x14ac:dyDescent="0.2">
      <c r="B6" s="128" t="s">
        <v>165</v>
      </c>
      <c r="C6" s="129" t="s">
        <v>160</v>
      </c>
      <c r="D6" s="129" t="s">
        <v>161</v>
      </c>
      <c r="E6" s="129" t="s">
        <v>162</v>
      </c>
      <c r="F6" s="352" t="s">
        <v>223</v>
      </c>
      <c r="G6" s="353"/>
      <c r="H6" s="129" t="s">
        <v>187</v>
      </c>
      <c r="I6" s="128" t="s">
        <v>169</v>
      </c>
      <c r="J6" s="128" t="s">
        <v>170</v>
      </c>
      <c r="K6" s="129" t="s">
        <v>167</v>
      </c>
      <c r="L6" s="129" t="s">
        <v>168</v>
      </c>
      <c r="M6" s="128" t="s">
        <v>172</v>
      </c>
      <c r="N6" s="128" t="s">
        <v>136</v>
      </c>
      <c r="O6" s="277" t="str">
        <f>Formación!B8</f>
        <v>Curso para Aplicaciones en Android</v>
      </c>
      <c r="P6" s="128" t="s">
        <v>33</v>
      </c>
      <c r="Q6" s="128" t="s">
        <v>34</v>
      </c>
      <c r="R6" s="128" t="s">
        <v>61</v>
      </c>
    </row>
    <row r="7" spans="2:18" ht="9.75" customHeight="1" x14ac:dyDescent="0.2">
      <c r="B7" s="8"/>
      <c r="C7" s="127"/>
      <c r="D7" s="127"/>
      <c r="E7" s="127"/>
      <c r="F7" s="127"/>
      <c r="G7" s="127"/>
      <c r="H7" s="127"/>
      <c r="I7" s="127"/>
      <c r="J7" s="127"/>
      <c r="K7" s="127"/>
      <c r="L7" s="127"/>
      <c r="M7" s="127"/>
      <c r="N7" s="127"/>
      <c r="O7" s="127"/>
      <c r="P7" s="127"/>
      <c r="Q7" s="127"/>
    </row>
    <row r="8" spans="2:18" ht="18.75" customHeight="1" x14ac:dyDescent="0.2">
      <c r="B8" s="130" t="s">
        <v>150</v>
      </c>
      <c r="C8" s="180">
        <v>0.3</v>
      </c>
      <c r="D8" s="181">
        <v>0.3</v>
      </c>
      <c r="E8" s="181">
        <v>0.3</v>
      </c>
      <c r="F8" s="343">
        <v>0.3</v>
      </c>
      <c r="G8" s="344"/>
      <c r="H8" s="268">
        <f>('Recursos de operación'!G6*C24)/D24</f>
        <v>1.7361111111111112E-2</v>
      </c>
      <c r="I8" s="269">
        <f>('Recursos de operación'!G26*[1]Procentaje!C24)/[1]Procentaje!D24</f>
        <v>1.7361111111111112E-2</v>
      </c>
      <c r="J8" s="268">
        <f>('Recursos de operación'!G31*C24)/D24</f>
        <v>1.7361111111111112E-2</v>
      </c>
      <c r="K8" s="269">
        <v>0.3</v>
      </c>
      <c r="L8" s="269">
        <f>('Recursos de operación'!G34*[1]Procentaje!C24)/D24</f>
        <v>1.7361111111111108E-2</v>
      </c>
      <c r="M8" s="269">
        <f>[1]Licencias!F7/[1]Licencias!G7</f>
        <v>0.33333333333333331</v>
      </c>
      <c r="N8" s="269">
        <f>[1]Licencias!F9/[1]Licencias!G9</f>
        <v>0.33333333333333331</v>
      </c>
      <c r="O8" s="269">
        <f>(Formación!E21/C24/Formación!C21)*D24/100</f>
        <v>0.22500000000000001</v>
      </c>
      <c r="P8" s="181">
        <v>0.3</v>
      </c>
      <c r="Q8" s="181">
        <v>0.3</v>
      </c>
      <c r="R8" s="181">
        <v>0.3</v>
      </c>
    </row>
    <row r="9" spans="2:18" ht="18.75" customHeight="1" x14ac:dyDescent="0.2">
      <c r="B9" s="130" t="s">
        <v>151</v>
      </c>
      <c r="C9" s="180">
        <f>Oficina!J18</f>
        <v>1.95160031225605E-2</v>
      </c>
      <c r="D9" s="181">
        <f>Oficina!M18</f>
        <v>1.9516003122560497E-2</v>
      </c>
      <c r="E9" s="181" t="e">
        <f>Oficina!P18</f>
        <v>#DIV/0!</v>
      </c>
      <c r="F9" s="343">
        <f>Oficina!S18</f>
        <v>1.95160031225605E-2</v>
      </c>
      <c r="G9" s="344"/>
      <c r="H9" s="269">
        <f>('Recursos de operación'!G8*C25)/D25</f>
        <v>1.7361111111111112E-2</v>
      </c>
      <c r="I9" s="269">
        <f>('Recursos de operación'!G26*[1]Procentaje!C25)/[1]Procentaje!D25</f>
        <v>1.7361111111111112E-2</v>
      </c>
      <c r="J9" s="269">
        <f>('Recursos de operación'!G31*C25)/D25</f>
        <v>1.7361111111111112E-2</v>
      </c>
      <c r="K9" s="269">
        <v>0.3</v>
      </c>
      <c r="L9" s="269">
        <f>('Recursos de operación'!G34*[1]Procentaje!C25)/D25</f>
        <v>1.7361111111111108E-2</v>
      </c>
      <c r="M9" s="269">
        <f>[1]Licencias!F7/[1]Licencias!G7</f>
        <v>0.33333333333333331</v>
      </c>
      <c r="N9" s="269">
        <f>[1]Licencias!F9/[1]Licencias!G9</f>
        <v>0.33333333333333331</v>
      </c>
      <c r="O9" s="269">
        <f>(Formación!E21/C25/Formación!C21)*D25/100</f>
        <v>0.22500000000000001</v>
      </c>
      <c r="P9" s="181">
        <f>Otros!E33</f>
        <v>1.8896447467876037E-2</v>
      </c>
      <c r="Q9" s="181">
        <f>Otros!E33</f>
        <v>1.8896447467876037E-2</v>
      </c>
      <c r="R9" s="181">
        <f>Otros!E33</f>
        <v>1.8896447467876037E-2</v>
      </c>
    </row>
    <row r="10" spans="2:18" ht="18.75" customHeight="1" x14ac:dyDescent="0.2">
      <c r="B10" s="130" t="s">
        <v>152</v>
      </c>
      <c r="C10" s="180">
        <f>Oficina!J19</f>
        <v>3.9032006245121001E-2</v>
      </c>
      <c r="D10" s="181">
        <f>Oficina!M19</f>
        <v>3.9032006245120994E-2</v>
      </c>
      <c r="E10" s="181" t="e">
        <f>Oficina!P19</f>
        <v>#DIV/0!</v>
      </c>
      <c r="F10" s="343">
        <f>Oficina!S19</f>
        <v>3.9032006245121001E-2</v>
      </c>
      <c r="G10" s="344"/>
      <c r="H10" s="269">
        <f>('Recursos de operación'!G9*C26)/D26</f>
        <v>2.3148148148148147E-2</v>
      </c>
      <c r="I10" s="269">
        <f>('Recursos de operación'!G26*[1]Procentaje!C26)/[1]Procentaje!D26</f>
        <v>2.3148148148148147E-2</v>
      </c>
      <c r="J10" s="269">
        <f>('Recursos de operación'!G31*C26)/D26</f>
        <v>2.3148148148148147E-2</v>
      </c>
      <c r="K10" s="269">
        <v>0.3</v>
      </c>
      <c r="L10" s="269">
        <f>('Recursos de operación'!G34*[1]Procentaje!C26)/D26</f>
        <v>2.3148148148148143E-2</v>
      </c>
      <c r="M10" s="269">
        <f>[1]Licencias!F7/[1]Licencias!G7</f>
        <v>0.33333333333333331</v>
      </c>
      <c r="N10" s="269">
        <f>[1]Licencias!F9/[1]Licencias!G9</f>
        <v>0.33333333333333331</v>
      </c>
      <c r="O10" s="269">
        <f>(Formación!E21/C26/Formación!C21)*D26/100</f>
        <v>0.16875000000000001</v>
      </c>
      <c r="P10" s="181">
        <f>Otros!E34</f>
        <v>3.7792894935752074E-2</v>
      </c>
      <c r="Q10" s="181">
        <f>Otros!E34</f>
        <v>3.7792894935752074E-2</v>
      </c>
      <c r="R10" s="181">
        <f>Otros!E34</f>
        <v>3.7792894935752074E-2</v>
      </c>
    </row>
    <row r="11" spans="2:18" ht="18.75" customHeight="1" x14ac:dyDescent="0.2">
      <c r="B11" s="130" t="s">
        <v>153</v>
      </c>
      <c r="C11" s="180">
        <f>Oficina!J20</f>
        <v>6.5573770491803268E-2</v>
      </c>
      <c r="D11" s="181">
        <f>Oficina!M20</f>
        <v>6.5573770491803268E-2</v>
      </c>
      <c r="E11" s="181" t="e">
        <f>Oficina!P20</f>
        <v>#DIV/0!</v>
      </c>
      <c r="F11" s="343">
        <f>Oficina!S20</f>
        <v>6.5573770491803268E-2</v>
      </c>
      <c r="G11" s="344"/>
      <c r="H11" s="269">
        <f>('Recursos de operación'!G10*C27)/D27</f>
        <v>3.4722222222222217E-2</v>
      </c>
      <c r="I11" s="269">
        <f>('Recursos de operación'!G26*[1]Procentaje!C27)/[1]Procentaje!D27</f>
        <v>3.4722222222222224E-2</v>
      </c>
      <c r="J11" s="269">
        <f>('Recursos de operación'!G31*C27)/D27</f>
        <v>3.4722222222222224E-2</v>
      </c>
      <c r="K11" s="269">
        <v>0.3</v>
      </c>
      <c r="L11" s="269">
        <f>('Recursos de operación'!G34*[1]Procentaje!C27)/D27</f>
        <v>3.4722222222222217E-2</v>
      </c>
      <c r="M11" s="269">
        <f>[1]Licencias!F7/[1]Licencias!G7</f>
        <v>0.33333333333333331</v>
      </c>
      <c r="N11" s="269">
        <f>[1]Licencias!F9/[1]Licencias!G9</f>
        <v>0.33333333333333331</v>
      </c>
      <c r="O11" s="269">
        <f>(Formación!E21/C27/Formación!C21)*D27/100</f>
        <v>0.1125</v>
      </c>
      <c r="P11" s="181">
        <f>Otros!E35</f>
        <v>6.3492063492063502E-2</v>
      </c>
      <c r="Q11" s="181">
        <f>Otros!E35</f>
        <v>6.3492063492063502E-2</v>
      </c>
      <c r="R11" s="181">
        <f>Otros!E35</f>
        <v>6.3492063492063502E-2</v>
      </c>
    </row>
    <row r="12" spans="2:18" ht="18.75" customHeight="1" x14ac:dyDescent="0.2">
      <c r="B12" s="130" t="s">
        <v>154</v>
      </c>
      <c r="C12" s="180">
        <f>Oficina!J21</f>
        <v>8.1967213114754092E-2</v>
      </c>
      <c r="D12" s="181">
        <f>Oficina!M21</f>
        <v>8.1967213114754092E-2</v>
      </c>
      <c r="E12" s="181" t="e">
        <f>Oficina!P21</f>
        <v>#DIV/0!</v>
      </c>
      <c r="F12" s="343">
        <f>Oficina!S21</f>
        <v>8.1967213114754092E-2</v>
      </c>
      <c r="G12" s="344"/>
      <c r="H12" s="269">
        <f>('Recursos de operación'!G11*C28)/D28</f>
        <v>5.5555555555555552E-2</v>
      </c>
      <c r="I12" s="269">
        <f>('Recursos de operación'!G26*[1]Procentaje!C28)/[1]Procentaje!D28</f>
        <v>5.5555555555555552E-2</v>
      </c>
      <c r="J12" s="269">
        <f>('Recursos de operación'!G31*C28)/D28</f>
        <v>5.5555555555555552E-2</v>
      </c>
      <c r="K12" s="269">
        <v>0.3</v>
      </c>
      <c r="L12" s="269">
        <f>('Recursos de operación'!G34*[1]Procentaje!C28)/D28</f>
        <v>5.5555555555555546E-2</v>
      </c>
      <c r="M12" s="269">
        <f>[1]Licencias!F7/[1]Licencias!G7</f>
        <v>0.33333333333333331</v>
      </c>
      <c r="N12" s="269">
        <f>[1]Licencias!F9/[1]Licencias!G9</f>
        <v>0.33333333333333331</v>
      </c>
      <c r="O12" s="269">
        <f>(Formación!E21/C28/Formación!C21)*D28/100</f>
        <v>7.03125E-2</v>
      </c>
      <c r="P12" s="181">
        <f>Otros!E36</f>
        <v>7.9365079365079361E-2</v>
      </c>
      <c r="Q12" s="181">
        <f>Otros!E36</f>
        <v>7.9365079365079361E-2</v>
      </c>
      <c r="R12" s="181">
        <f>Otros!E36</f>
        <v>7.9365079365079361E-2</v>
      </c>
    </row>
    <row r="13" spans="2:18" ht="18.75" customHeight="1" x14ac:dyDescent="0.2">
      <c r="B13" s="130" t="s">
        <v>155</v>
      </c>
      <c r="C13" s="180">
        <f>Oficina!J22</f>
        <v>9.8360655737704916E-2</v>
      </c>
      <c r="D13" s="181">
        <f>Oficina!M22</f>
        <v>9.8360655737704916E-2</v>
      </c>
      <c r="E13" s="181" t="e">
        <f>Oficina!P22</f>
        <v>#DIV/0!</v>
      </c>
      <c r="F13" s="343">
        <f>Oficina!S22</f>
        <v>9.8360655737704902E-2</v>
      </c>
      <c r="G13" s="344"/>
      <c r="H13" s="269">
        <f>('Recursos de operación'!G12*C29)/D29</f>
        <v>9.2592592592592587E-2</v>
      </c>
      <c r="I13" s="269">
        <f>('Recursos de operación'!G26*[1]Procentaje!C29)/[1]Procentaje!D29</f>
        <v>9.2592592592592587E-2</v>
      </c>
      <c r="J13" s="269">
        <f>('Recursos de operación'!G31*C29)/D29</f>
        <v>9.2592592592592587E-2</v>
      </c>
      <c r="K13" s="269">
        <v>0.3</v>
      </c>
      <c r="L13" s="269">
        <f>('Recursos de operación'!G34*[1]Procentaje!C29)/D29</f>
        <v>9.2592592592592574E-2</v>
      </c>
      <c r="M13" s="269">
        <f>[1]Licencias!F7/[1]Licencias!G7</f>
        <v>0.33333333333333331</v>
      </c>
      <c r="N13" s="269">
        <f>[1]Licencias!F9/[1]Licencias!G9</f>
        <v>0.33333333333333331</v>
      </c>
      <c r="O13" s="269">
        <f>(Formación!E21/C29/Formación!C21)*D29/100</f>
        <v>4.2187500000000003E-2</v>
      </c>
      <c r="P13" s="181">
        <f>Otros!E37</f>
        <v>9.5238095238095233E-2</v>
      </c>
      <c r="Q13" s="181">
        <f>Otros!E37</f>
        <v>9.5238095238095233E-2</v>
      </c>
      <c r="R13" s="181">
        <f>Otros!E37</f>
        <v>9.5238095238095233E-2</v>
      </c>
    </row>
    <row r="14" spans="2:18" ht="18.75" customHeight="1" x14ac:dyDescent="0.2">
      <c r="B14" s="130" t="s">
        <v>156</v>
      </c>
      <c r="C14" s="180">
        <f>Oficina!J23</f>
        <v>0.11475409836065575</v>
      </c>
      <c r="D14" s="181">
        <f>Oficina!M23</f>
        <v>0.11475409836065573</v>
      </c>
      <c r="E14" s="181" t="e">
        <f>Oficina!P23</f>
        <v>#DIV/0!</v>
      </c>
      <c r="F14" s="343">
        <f>Oficina!S23</f>
        <v>0.11475409836065573</v>
      </c>
      <c r="G14" s="344"/>
      <c r="H14" s="269">
        <f>('Recursos de operación'!G13*C30)/D30</f>
        <v>0.1736111111111111</v>
      </c>
      <c r="I14" s="269">
        <f>('Recursos de operación'!G26*[1]Procentaje!C30)/[1]Procentaje!D30</f>
        <v>0.1736111111111111</v>
      </c>
      <c r="J14" s="269">
        <f>('Recursos de operación'!G31*C30)/D30</f>
        <v>0.1736111111111111</v>
      </c>
      <c r="K14" s="269">
        <v>0.3</v>
      </c>
      <c r="L14" s="269">
        <f>('Recursos de operación'!G34*[1]Procentaje!C30)/D30</f>
        <v>0.1736111111111111</v>
      </c>
      <c r="M14" s="269">
        <f>[1]Licencias!F7/[1]Licencias!G7</f>
        <v>0.33333333333333331</v>
      </c>
      <c r="N14" s="269">
        <f>[1]Licencias!F9/[1]Licencias!G9</f>
        <v>0.33333333333333331</v>
      </c>
      <c r="O14" s="269">
        <f>(Formación!E21/C30/Formación!C21)*D30/100</f>
        <v>2.2499999999999999E-2</v>
      </c>
      <c r="P14" s="181">
        <f>Otros!E38</f>
        <v>0.126984126984127</v>
      </c>
      <c r="Q14" s="181">
        <f>Otros!E38</f>
        <v>0.126984126984127</v>
      </c>
      <c r="R14" s="181">
        <f>Otros!E38</f>
        <v>0.126984126984127</v>
      </c>
    </row>
    <row r="15" spans="2:18" ht="18.75" customHeight="1" x14ac:dyDescent="0.2">
      <c r="B15" s="130" t="s">
        <v>157</v>
      </c>
      <c r="C15" s="180">
        <f>Oficina!J24</f>
        <v>0.1475409836065574</v>
      </c>
      <c r="D15" s="181">
        <f>Oficina!M24</f>
        <v>0.14754098360655737</v>
      </c>
      <c r="E15" s="181" t="e">
        <f>Oficina!P24</f>
        <v>#DIV/0!</v>
      </c>
      <c r="F15" s="343">
        <f>Oficina!S24</f>
        <v>0.1475409836065574</v>
      </c>
      <c r="G15" s="344"/>
      <c r="H15" s="269">
        <f>('Recursos de operación'!G14*C31)/D31</f>
        <v>0.20833333333333337</v>
      </c>
      <c r="I15" s="269">
        <f>('Recursos de operación'!G26*[1]Procentaje!C31)/[1]Procentaje!D31</f>
        <v>0.20833333333333337</v>
      </c>
      <c r="J15" s="269">
        <f>('Recursos de operación'!G31*C31)/D31</f>
        <v>0.20833333333333337</v>
      </c>
      <c r="K15" s="269">
        <v>0.3</v>
      </c>
      <c r="L15" s="269">
        <f>('Recursos de operación'!G34*[1]Procentaje!C31)/D31</f>
        <v>0.20833333333333331</v>
      </c>
      <c r="M15" s="269">
        <f>[1]Licencias!F7/[1]Licencias!G7</f>
        <v>0.33333333333333331</v>
      </c>
      <c r="N15" s="269">
        <f>[1]Licencias!F9/[1]Licencias!G9</f>
        <v>0.33333333333333331</v>
      </c>
      <c r="O15" s="269">
        <f>(Formación!E21/C31/Formación!C21)*D31/100</f>
        <v>1.8749999999999999E-2</v>
      </c>
      <c r="P15" s="181">
        <f>Otros!E39</f>
        <v>0.15873015873015872</v>
      </c>
      <c r="Q15" s="181">
        <f>Otros!E39</f>
        <v>0.15873015873015872</v>
      </c>
      <c r="R15" s="181">
        <f>Otros!E39</f>
        <v>0.15873015873015872</v>
      </c>
    </row>
    <row r="16" spans="2:18" ht="18.75" customHeight="1" x14ac:dyDescent="0.2">
      <c r="B16" s="130" t="s">
        <v>158</v>
      </c>
      <c r="C16" s="180">
        <f>Oficina!J25</f>
        <v>0.19672131147540983</v>
      </c>
      <c r="D16" s="181">
        <f>Oficina!M25</f>
        <v>0.19672131147540983</v>
      </c>
      <c r="E16" s="181" t="e">
        <f>Oficina!P25</f>
        <v>#DIV/0!</v>
      </c>
      <c r="F16" s="343">
        <f>Oficina!S25</f>
        <v>0.1967213114754098</v>
      </c>
      <c r="G16" s="344"/>
      <c r="H16" s="269">
        <f>('Recursos de operación'!G15*C32)/D32</f>
        <v>0.28935185185185186</v>
      </c>
      <c r="I16" s="269">
        <f>('Recursos de operación'!G26*[1]Procentaje!C32)/[1]Procentaje!D32</f>
        <v>0.28935185185185186</v>
      </c>
      <c r="J16" s="269">
        <f>('Recursos de operación'!G31*C32)/D32</f>
        <v>0.28935185185185186</v>
      </c>
      <c r="K16" s="269">
        <v>0.3</v>
      </c>
      <c r="L16" s="269">
        <f>('Recursos de operación'!G34*[1]Procentaje!C32)/D32</f>
        <v>0.28935185185185186</v>
      </c>
      <c r="M16" s="269">
        <f>[1]Licencias!F7/[1]Licencias!G7</f>
        <v>0.33333333333333331</v>
      </c>
      <c r="N16" s="269">
        <f>[1]Licencias!F9/[1]Licencias!G9</f>
        <v>0.33333333333333331</v>
      </c>
      <c r="O16" s="269">
        <f>(Formación!E21/C32/Formación!C21)*D32/100</f>
        <v>1.3499999999999998E-2</v>
      </c>
      <c r="P16" s="181">
        <f>Otros!E40</f>
        <v>0.19047619047619047</v>
      </c>
      <c r="Q16" s="181">
        <f>Otros!E40</f>
        <v>0.19047619047619047</v>
      </c>
      <c r="R16" s="181">
        <f>Otros!E40</f>
        <v>0.19047619047619047</v>
      </c>
    </row>
    <row r="17" spans="2:18" ht="18.75" customHeight="1" thickBot="1" x14ac:dyDescent="0.25">
      <c r="B17" s="131" t="s">
        <v>159</v>
      </c>
      <c r="C17" s="180">
        <f>Oficina!J26</f>
        <v>0.19672131147540983</v>
      </c>
      <c r="D17" s="181">
        <f>Oficina!M26</f>
        <v>0.19672131147540983</v>
      </c>
      <c r="E17" s="181" t="e">
        <f>Oficina!P26</f>
        <v>#DIV/0!</v>
      </c>
      <c r="F17" s="343">
        <f>Oficina!S26</f>
        <v>0.1967213114754098</v>
      </c>
      <c r="G17" s="344"/>
      <c r="H17" s="269">
        <f>('Recursos de operación'!G16*C32)/D33</f>
        <v>0.28935185185185186</v>
      </c>
      <c r="I17" s="269">
        <f>('Recursos de operación'!G26*[1]Procentaje!C32)/[1]Procentaje!D33</f>
        <v>0.28935185185185186</v>
      </c>
      <c r="J17" s="269">
        <f>('Recursos de operación'!G31*C32)/D33</f>
        <v>0.28935185185185186</v>
      </c>
      <c r="K17" s="269">
        <v>0.3</v>
      </c>
      <c r="L17" s="269">
        <f>('Recursos de operación'!G34*[1]Procentaje!C32)/D33</f>
        <v>0.28935185185185186</v>
      </c>
      <c r="M17" s="269">
        <f>[1]Licencias!F7/[1]Licencias!G7</f>
        <v>0.33333333333333331</v>
      </c>
      <c r="N17" s="269">
        <f>[1]Licencias!F9/[1]Licencias!G9</f>
        <v>0.33333333333333331</v>
      </c>
      <c r="O17" s="269">
        <f>(Formación!E21/C32/Formación!C21)*D33/100</f>
        <v>1.3499999999999998E-2</v>
      </c>
      <c r="P17" s="181">
        <f>Otros!E41</f>
        <v>0.19047619047619047</v>
      </c>
      <c r="Q17" s="181">
        <f>Otros!E41</f>
        <v>0.19047619047619047</v>
      </c>
      <c r="R17" s="181">
        <f>Otros!E41</f>
        <v>0.19047619047619047</v>
      </c>
    </row>
    <row r="18" spans="2:18" ht="13.5" thickTop="1" x14ac:dyDescent="0.2"/>
    <row r="22" spans="2:18" ht="38.25" x14ac:dyDescent="0.2">
      <c r="B22" s="134" t="s">
        <v>179</v>
      </c>
      <c r="C22" s="240" t="s">
        <v>238</v>
      </c>
      <c r="D22" s="240" t="s">
        <v>239</v>
      </c>
      <c r="G22" s="348" t="s">
        <v>190</v>
      </c>
      <c r="H22" s="348"/>
    </row>
    <row r="23" spans="2:18" x14ac:dyDescent="0.2">
      <c r="B23" s="9"/>
    </row>
    <row r="24" spans="2:18" x14ac:dyDescent="0.2">
      <c r="B24" s="135" t="s">
        <v>150</v>
      </c>
      <c r="C24" s="175">
        <v>500</v>
      </c>
      <c r="D24" s="241">
        <v>5</v>
      </c>
      <c r="G24" s="170" t="s">
        <v>160</v>
      </c>
      <c r="H24" s="170" t="s">
        <v>199</v>
      </c>
    </row>
    <row r="25" spans="2:18" x14ac:dyDescent="0.2">
      <c r="B25" s="135" t="s">
        <v>181</v>
      </c>
      <c r="C25" s="175">
        <v>1000</v>
      </c>
      <c r="D25" s="241">
        <v>10</v>
      </c>
      <c r="G25" s="170" t="s">
        <v>76</v>
      </c>
      <c r="H25" s="170" t="s">
        <v>198</v>
      </c>
    </row>
    <row r="26" spans="2:18" x14ac:dyDescent="0.2">
      <c r="B26" s="135" t="s">
        <v>189</v>
      </c>
      <c r="C26" s="175">
        <v>2000</v>
      </c>
      <c r="D26" s="241">
        <v>15</v>
      </c>
      <c r="G26" s="171" t="s">
        <v>162</v>
      </c>
      <c r="H26" s="170" t="s">
        <v>197</v>
      </c>
    </row>
    <row r="27" spans="2:18" x14ac:dyDescent="0.2">
      <c r="B27" s="135" t="s">
        <v>182</v>
      </c>
      <c r="C27" s="175">
        <v>4000</v>
      </c>
      <c r="D27" s="241">
        <v>20</v>
      </c>
      <c r="G27" s="171" t="s">
        <v>163</v>
      </c>
      <c r="H27" s="170" t="s">
        <v>196</v>
      </c>
    </row>
    <row r="28" spans="2:18" x14ac:dyDescent="0.2">
      <c r="B28" s="135" t="s">
        <v>188</v>
      </c>
      <c r="C28" s="175">
        <v>8000</v>
      </c>
      <c r="D28" s="241">
        <v>25</v>
      </c>
      <c r="G28" s="171" t="s">
        <v>164</v>
      </c>
      <c r="H28" s="170" t="s">
        <v>195</v>
      </c>
    </row>
    <row r="29" spans="2:18" x14ac:dyDescent="0.2">
      <c r="B29" s="135" t="s">
        <v>183</v>
      </c>
      <c r="C29" s="175">
        <v>16000</v>
      </c>
      <c r="D29" s="241">
        <v>30</v>
      </c>
      <c r="G29" s="171" t="s">
        <v>187</v>
      </c>
      <c r="H29" s="170" t="s">
        <v>194</v>
      </c>
    </row>
    <row r="30" spans="2:18" x14ac:dyDescent="0.2">
      <c r="B30" s="135" t="s">
        <v>184</v>
      </c>
      <c r="C30" s="175">
        <v>40000</v>
      </c>
      <c r="D30" s="241">
        <v>40</v>
      </c>
      <c r="G30" s="170" t="s">
        <v>191</v>
      </c>
      <c r="H30" s="170" t="s">
        <v>193</v>
      </c>
    </row>
    <row r="31" spans="2:18" x14ac:dyDescent="0.2">
      <c r="B31" s="135" t="s">
        <v>185</v>
      </c>
      <c r="C31" s="175">
        <v>60000</v>
      </c>
      <c r="D31" s="241">
        <v>50</v>
      </c>
      <c r="G31" s="170" t="s">
        <v>192</v>
      </c>
      <c r="H31" s="172"/>
    </row>
    <row r="32" spans="2:18" x14ac:dyDescent="0.2">
      <c r="B32" s="135" t="s">
        <v>186</v>
      </c>
      <c r="C32" s="175">
        <v>100000</v>
      </c>
      <c r="D32" s="241">
        <v>60</v>
      </c>
      <c r="G32" s="170" t="s">
        <v>20</v>
      </c>
      <c r="H32" s="172"/>
    </row>
    <row r="33" spans="2:8" x14ac:dyDescent="0.2">
      <c r="B33" s="135" t="s">
        <v>201</v>
      </c>
      <c r="C33" s="242" t="s">
        <v>240</v>
      </c>
      <c r="D33" s="241">
        <v>60</v>
      </c>
      <c r="G33" s="170" t="s">
        <v>200</v>
      </c>
      <c r="H33" s="172"/>
    </row>
    <row r="39" spans="2:8" ht="24" customHeight="1" x14ac:dyDescent="0.2"/>
    <row r="41" spans="2:8" ht="15" customHeight="1" x14ac:dyDescent="0.2">
      <c r="B41" s="270" t="s">
        <v>257</v>
      </c>
    </row>
    <row r="42" spans="2:8" x14ac:dyDescent="0.2">
      <c r="B42" t="s">
        <v>258</v>
      </c>
    </row>
    <row r="43" spans="2:8" x14ac:dyDescent="0.2">
      <c r="B43" t="s">
        <v>259</v>
      </c>
    </row>
    <row r="44" spans="2:8" x14ac:dyDescent="0.2">
      <c r="B44" t="s">
        <v>260</v>
      </c>
    </row>
    <row r="45" spans="2:8" x14ac:dyDescent="0.2">
      <c r="B45" s="2" t="s">
        <v>261</v>
      </c>
    </row>
    <row r="48" spans="2:8" x14ac:dyDescent="0.2">
      <c r="B48" s="271" t="s">
        <v>262</v>
      </c>
    </row>
    <row r="51" spans="2:2" x14ac:dyDescent="0.2">
      <c r="B51" s="272" t="s">
        <v>263</v>
      </c>
    </row>
    <row r="52" spans="2:2" x14ac:dyDescent="0.2">
      <c r="B52" s="2" t="s">
        <v>264</v>
      </c>
    </row>
    <row r="53" spans="2:2" x14ac:dyDescent="0.2">
      <c r="B53" s="2" t="s">
        <v>265</v>
      </c>
    </row>
  </sheetData>
  <mergeCells count="16">
    <mergeCell ref="F16:G16"/>
    <mergeCell ref="F17:G17"/>
    <mergeCell ref="P5:R5"/>
    <mergeCell ref="G22:H22"/>
    <mergeCell ref="C5:G5"/>
    <mergeCell ref="M5:N5"/>
    <mergeCell ref="H5:L5"/>
    <mergeCell ref="F6:G6"/>
    <mergeCell ref="F8:G8"/>
    <mergeCell ref="F9:G9"/>
    <mergeCell ref="F10:G10"/>
    <mergeCell ref="F11:G11"/>
    <mergeCell ref="F12:G12"/>
    <mergeCell ref="F13:G13"/>
    <mergeCell ref="F14:G14"/>
    <mergeCell ref="F15:G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S83"/>
  <sheetViews>
    <sheetView workbookViewId="0">
      <selection activeCell="E6" sqref="E6"/>
    </sheetView>
  </sheetViews>
  <sheetFormatPr baseColWidth="10" defaultRowHeight="12.75" x14ac:dyDescent="0.2"/>
  <cols>
    <col min="1" max="1" width="15.42578125" customWidth="1"/>
    <col min="2" max="2" width="22.42578125" customWidth="1"/>
    <col min="3" max="3" width="14" customWidth="1"/>
    <col min="4" max="4" width="11.5703125" customWidth="1"/>
    <col min="8" max="8" width="12" customWidth="1"/>
    <col min="9" max="9" width="13" customWidth="1"/>
    <col min="18" max="18" width="10.28515625" bestFit="1" customWidth="1"/>
  </cols>
  <sheetData>
    <row r="2" spans="1:19" s="7" customFormat="1" ht="29.25" customHeight="1" x14ac:dyDescent="0.35">
      <c r="A2" s="354" t="s">
        <v>70</v>
      </c>
      <c r="B2" s="355"/>
      <c r="C2" s="355"/>
      <c r="D2" s="22"/>
      <c r="E2" s="22"/>
      <c r="F2" s="22"/>
    </row>
    <row r="3" spans="1:19" ht="13.5" thickBot="1" x14ac:dyDescent="0.25"/>
    <row r="4" spans="1:19" ht="15" thickBot="1" x14ac:dyDescent="0.35">
      <c r="A4" s="356" t="s">
        <v>75</v>
      </c>
      <c r="B4" s="357"/>
      <c r="C4" s="358"/>
      <c r="D4" s="359" t="s">
        <v>79</v>
      </c>
      <c r="E4" s="360"/>
      <c r="F4" s="360"/>
      <c r="G4" s="360"/>
      <c r="H4" s="361"/>
      <c r="I4" s="103"/>
    </row>
    <row r="5" spans="1:19" ht="39.75" customHeight="1" thickBot="1" x14ac:dyDescent="0.25">
      <c r="A5" s="104" t="s">
        <v>72</v>
      </c>
      <c r="B5" s="104" t="s">
        <v>73</v>
      </c>
      <c r="C5" s="104" t="s">
        <v>74</v>
      </c>
      <c r="D5" s="105" t="s">
        <v>78</v>
      </c>
      <c r="E5" s="105" t="s">
        <v>76</v>
      </c>
      <c r="F5" s="105" t="s">
        <v>77</v>
      </c>
      <c r="G5" s="362" t="s">
        <v>224</v>
      </c>
      <c r="H5" s="363"/>
      <c r="I5" s="106" t="s">
        <v>82</v>
      </c>
    </row>
    <row r="6" spans="1:19" ht="27" customHeight="1" thickBot="1" x14ac:dyDescent="0.25">
      <c r="A6" s="107">
        <v>1</v>
      </c>
      <c r="B6" s="108" t="s">
        <v>80</v>
      </c>
      <c r="C6" s="109">
        <v>12000</v>
      </c>
      <c r="D6" s="110">
        <v>1</v>
      </c>
      <c r="E6" s="109">
        <v>2908</v>
      </c>
      <c r="F6" s="109">
        <v>0</v>
      </c>
      <c r="G6" s="364">
        <v>878</v>
      </c>
      <c r="H6" s="365"/>
      <c r="I6" s="111">
        <f>C6+E6+F6+G6</f>
        <v>15786</v>
      </c>
    </row>
    <row r="7" spans="1:19" ht="27" customHeight="1" x14ac:dyDescent="0.2">
      <c r="A7" s="107">
        <v>2</v>
      </c>
      <c r="B7" s="108" t="s">
        <v>324</v>
      </c>
      <c r="C7" s="109">
        <v>13000</v>
      </c>
      <c r="D7" s="110">
        <v>1</v>
      </c>
      <c r="E7" s="109">
        <v>7165.5</v>
      </c>
      <c r="F7" s="109">
        <v>0</v>
      </c>
      <c r="G7" s="364">
        <v>908</v>
      </c>
      <c r="H7" s="365"/>
      <c r="I7" s="111">
        <f>C7+E7+F7+G7</f>
        <v>21073.5</v>
      </c>
    </row>
    <row r="8" spans="1:19" ht="27" customHeight="1" x14ac:dyDescent="0.2">
      <c r="A8" s="112">
        <v>3</v>
      </c>
      <c r="B8" s="113" t="s">
        <v>81</v>
      </c>
      <c r="C8" s="114">
        <v>0</v>
      </c>
      <c r="D8" s="115">
        <v>1</v>
      </c>
      <c r="E8" s="114">
        <v>0</v>
      </c>
      <c r="F8" s="114">
        <v>0</v>
      </c>
      <c r="G8" s="370">
        <v>0</v>
      </c>
      <c r="H8" s="371"/>
      <c r="I8" s="116">
        <f>C8+E8+F8+G8</f>
        <v>0</v>
      </c>
    </row>
    <row r="9" spans="1:19" ht="27" customHeight="1" thickBot="1" x14ac:dyDescent="0.3">
      <c r="A9" s="117"/>
      <c r="B9" s="118"/>
      <c r="C9" s="119"/>
      <c r="D9" s="120"/>
      <c r="E9" s="119"/>
      <c r="F9" s="119"/>
      <c r="G9" s="372"/>
      <c r="H9" s="373"/>
      <c r="I9" s="121"/>
    </row>
    <row r="10" spans="1:19" ht="37.5" customHeight="1" thickBot="1" x14ac:dyDescent="0.3">
      <c r="A10" s="122"/>
      <c r="B10" s="123" t="s">
        <v>84</v>
      </c>
      <c r="C10" s="124">
        <f>SUM(C6:C9)</f>
        <v>25000</v>
      </c>
      <c r="D10" s="123" t="s">
        <v>85</v>
      </c>
      <c r="E10" s="124">
        <f>SUM(E6:E9)</f>
        <v>10073.5</v>
      </c>
      <c r="F10" s="124">
        <f>SUM(F6:F9)</f>
        <v>0</v>
      </c>
      <c r="G10" s="374">
        <f>SUM(G6:G9)</f>
        <v>1786</v>
      </c>
      <c r="H10" s="374"/>
      <c r="I10" s="125"/>
    </row>
    <row r="11" spans="1:19" ht="39" thickBot="1" x14ac:dyDescent="0.3">
      <c r="A11" s="122"/>
      <c r="B11" s="122"/>
      <c r="C11" s="122"/>
      <c r="D11" s="122"/>
      <c r="E11" s="122"/>
      <c r="F11" s="122"/>
      <c r="G11" s="122"/>
      <c r="H11" s="106" t="s">
        <v>83</v>
      </c>
      <c r="I11" s="126">
        <f>I6+I7+I8</f>
        <v>36859.5</v>
      </c>
    </row>
    <row r="13" spans="1:19" x14ac:dyDescent="0.2">
      <c r="B13" s="18"/>
    </row>
    <row r="15" spans="1:19" ht="13.5" customHeight="1" x14ac:dyDescent="0.2">
      <c r="A15" s="207"/>
      <c r="B15" s="207"/>
      <c r="C15" s="207"/>
      <c r="D15" s="207"/>
      <c r="E15" s="207"/>
      <c r="F15" s="207"/>
      <c r="G15" s="207"/>
      <c r="H15" s="367" t="s">
        <v>202</v>
      </c>
      <c r="I15" s="368"/>
      <c r="J15" s="369"/>
      <c r="K15" s="367" t="s">
        <v>211</v>
      </c>
      <c r="L15" s="368"/>
      <c r="M15" s="369"/>
      <c r="N15" s="367" t="s">
        <v>216</v>
      </c>
      <c r="O15" s="368"/>
      <c r="P15" s="369"/>
      <c r="Q15" s="367" t="s">
        <v>232</v>
      </c>
      <c r="R15" s="368"/>
      <c r="S15" s="369"/>
    </row>
    <row r="16" spans="1:19" ht="67.5" x14ac:dyDescent="0.25">
      <c r="A16" s="184" t="s">
        <v>203</v>
      </c>
      <c r="B16" s="185" t="s">
        <v>204</v>
      </c>
      <c r="C16" s="185" t="str">
        <f>[2]Procentaje!D22</f>
        <v>Numero de equipos por proyecto</v>
      </c>
      <c r="D16" s="186" t="s">
        <v>205</v>
      </c>
      <c r="E16" s="185" t="s">
        <v>207</v>
      </c>
      <c r="F16" s="186" t="s">
        <v>227</v>
      </c>
      <c r="G16" s="186" t="s">
        <v>226</v>
      </c>
      <c r="H16" s="185" t="s">
        <v>206</v>
      </c>
      <c r="I16" s="185" t="s">
        <v>225</v>
      </c>
      <c r="J16" s="185" t="s">
        <v>208</v>
      </c>
      <c r="K16" s="185" t="s">
        <v>206</v>
      </c>
      <c r="L16" s="185" t="s">
        <v>225</v>
      </c>
      <c r="M16" s="185" t="s">
        <v>212</v>
      </c>
      <c r="N16" s="185" t="s">
        <v>206</v>
      </c>
      <c r="O16" s="185" t="s">
        <v>225</v>
      </c>
      <c r="P16" s="185" t="s">
        <v>217</v>
      </c>
      <c r="Q16" s="185" t="s">
        <v>206</v>
      </c>
      <c r="R16" s="185" t="s">
        <v>231</v>
      </c>
      <c r="S16" s="185" t="s">
        <v>218</v>
      </c>
    </row>
    <row r="17" spans="1:19" ht="13.5" x14ac:dyDescent="0.25">
      <c r="A17" s="187">
        <v>1</v>
      </c>
      <c r="B17" s="188" t="s">
        <v>150</v>
      </c>
      <c r="C17" s="189">
        <v>5</v>
      </c>
      <c r="D17" s="190">
        <v>500</v>
      </c>
      <c r="E17" s="208">
        <f>A30*C17</f>
        <v>840</v>
      </c>
      <c r="F17" s="195">
        <f t="shared" ref="F17:F26" si="0">21*G17</f>
        <v>12.5</v>
      </c>
      <c r="G17" s="194">
        <f>D17/(A30*C17)</f>
        <v>0.59523809523809523</v>
      </c>
      <c r="H17" s="191">
        <f>C30</f>
        <v>0.23419203747072601</v>
      </c>
      <c r="I17" s="192">
        <f t="shared" ref="I17:I26" si="1">IF(E17&gt;D17,(H17*D17),IF(E17&lt;=D17,(H17*E17),))</f>
        <v>117.096018735363</v>
      </c>
      <c r="J17" s="193">
        <f>((I17*100)/(C6+C8))%</f>
        <v>9.7580015612802502E-3</v>
      </c>
      <c r="K17" s="203">
        <f>D30</f>
        <v>5.6752537080405931E-2</v>
      </c>
      <c r="L17" s="192">
        <f>IF(E17&gt;D17,(K17*D17),IF(E17&lt;=D17,(K17*E17),))</f>
        <v>28.376268540202965</v>
      </c>
      <c r="M17" s="193">
        <f>((L17*100)/(E6+E8))%</f>
        <v>9.7580015612802485E-3</v>
      </c>
      <c r="N17" s="203">
        <f>E30</f>
        <v>0</v>
      </c>
      <c r="O17" s="192">
        <f>IF(E17&gt;D17,(N17*D17),IF(E17&lt;=D17,(N17*E17),))</f>
        <v>0</v>
      </c>
      <c r="P17" s="193" t="e">
        <f>((O17*100)/(F6+F8))%</f>
        <v>#DIV/0!</v>
      </c>
      <c r="Q17" s="203">
        <f>F30</f>
        <v>1.7135050741608118E-2</v>
      </c>
      <c r="R17" s="192">
        <f>IF(E17&gt;D17,(Q17*D17),IF(E17&lt;=D17,(Q17*E17),))</f>
        <v>8.5675253708040593</v>
      </c>
      <c r="S17" s="193">
        <f>((R17*100)/(G6+G8))%</f>
        <v>9.7580015612802502E-3</v>
      </c>
    </row>
    <row r="18" spans="1:19" ht="13.5" x14ac:dyDescent="0.25">
      <c r="A18" s="187">
        <v>1</v>
      </c>
      <c r="B18" s="188" t="s">
        <v>181</v>
      </c>
      <c r="C18" s="189">
        <v>10</v>
      </c>
      <c r="D18" s="190">
        <v>1000</v>
      </c>
      <c r="E18" s="208">
        <f>A30*C18</f>
        <v>1680</v>
      </c>
      <c r="F18" s="195">
        <f t="shared" si="0"/>
        <v>12.5</v>
      </c>
      <c r="G18" s="194">
        <f>D18/(A30*C18)</f>
        <v>0.59523809523809523</v>
      </c>
      <c r="H18" s="191">
        <f>C30</f>
        <v>0.23419203747072601</v>
      </c>
      <c r="I18" s="192">
        <f t="shared" si="1"/>
        <v>234.19203747072601</v>
      </c>
      <c r="J18" s="193">
        <f>((I18*100)/(C6+C8))%</f>
        <v>1.95160031225605E-2</v>
      </c>
      <c r="K18" s="203">
        <f>D30</f>
        <v>5.6752537080405931E-2</v>
      </c>
      <c r="L18" s="192">
        <f t="shared" ref="L18:L26" si="2">IF(E18&gt;D18,(K18*D18),IF(E18&lt;=D18,(K18*E18),))</f>
        <v>56.752537080405929</v>
      </c>
      <c r="M18" s="193">
        <f>((L18*100)/(E6+E8))%</f>
        <v>1.9516003122560497E-2</v>
      </c>
      <c r="N18" s="203">
        <f>E30</f>
        <v>0</v>
      </c>
      <c r="O18" s="192">
        <f t="shared" ref="O18:O26" si="3">IF(E18&gt;D18,(N18*D18),IF(E18&lt;=D18,(N18*E18),))</f>
        <v>0</v>
      </c>
      <c r="P18" s="193" t="e">
        <f>((O18*100)/(F6+F8))%</f>
        <v>#DIV/0!</v>
      </c>
      <c r="Q18" s="203">
        <f>F30</f>
        <v>1.7135050741608118E-2</v>
      </c>
      <c r="R18" s="192">
        <f t="shared" ref="R18:R26" si="4">IF(E18&gt;D18,(Q18*D18),IF(E18&lt;=D18,(Q18*E18),))</f>
        <v>17.135050741608119</v>
      </c>
      <c r="S18" s="193">
        <f>((R18*100)/(G6+G8))%</f>
        <v>1.95160031225605E-2</v>
      </c>
    </row>
    <row r="19" spans="1:19" ht="13.5" customHeight="1" x14ac:dyDescent="0.25">
      <c r="A19" s="187">
        <v>1</v>
      </c>
      <c r="B19" s="188" t="s">
        <v>189</v>
      </c>
      <c r="C19" s="189">
        <v>15</v>
      </c>
      <c r="D19" s="190">
        <v>2000</v>
      </c>
      <c r="E19" s="208">
        <f>A30*C19</f>
        <v>2520</v>
      </c>
      <c r="F19" s="196">
        <f t="shared" si="0"/>
        <v>16.666666666666664</v>
      </c>
      <c r="G19" s="194">
        <f>D19/(A30*C19)</f>
        <v>0.79365079365079361</v>
      </c>
      <c r="H19" s="191">
        <f>C30</f>
        <v>0.23419203747072601</v>
      </c>
      <c r="I19" s="192">
        <f t="shared" si="1"/>
        <v>468.38407494145201</v>
      </c>
      <c r="J19" s="193">
        <f>((I19*100)/(C6+C8))%</f>
        <v>3.9032006245121001E-2</v>
      </c>
      <c r="K19" s="203">
        <f>D30</f>
        <v>5.6752537080405931E-2</v>
      </c>
      <c r="L19" s="192">
        <f t="shared" si="2"/>
        <v>113.50507416081186</v>
      </c>
      <c r="M19" s="193">
        <f>((L19*100)/(E6+E8))%</f>
        <v>3.9032006245120994E-2</v>
      </c>
      <c r="N19" s="203">
        <f>E30</f>
        <v>0</v>
      </c>
      <c r="O19" s="192">
        <f t="shared" si="3"/>
        <v>0</v>
      </c>
      <c r="P19" s="193" t="e">
        <f>((O19*100)/(F6+F8))%</f>
        <v>#DIV/0!</v>
      </c>
      <c r="Q19" s="203">
        <f>F30</f>
        <v>1.7135050741608118E-2</v>
      </c>
      <c r="R19" s="192">
        <f t="shared" si="4"/>
        <v>34.270101483216237</v>
      </c>
      <c r="S19" s="193">
        <f>((R19*100)/(G6+G8))%</f>
        <v>3.9032006245121001E-2</v>
      </c>
    </row>
    <row r="20" spans="1:19" ht="13.5" customHeight="1" x14ac:dyDescent="0.25">
      <c r="A20" s="187">
        <v>1</v>
      </c>
      <c r="B20" s="188" t="s">
        <v>182</v>
      </c>
      <c r="C20" s="189">
        <v>20</v>
      </c>
      <c r="D20" s="190">
        <v>4000</v>
      </c>
      <c r="E20" s="208">
        <f>A30*C20</f>
        <v>3360</v>
      </c>
      <c r="F20" s="195">
        <f t="shared" si="0"/>
        <v>25</v>
      </c>
      <c r="G20" s="194">
        <f>D20/(A30*C20)</f>
        <v>1.1904761904761905</v>
      </c>
      <c r="H20" s="191">
        <f>C30</f>
        <v>0.23419203747072601</v>
      </c>
      <c r="I20" s="192">
        <f t="shared" si="1"/>
        <v>786.88524590163934</v>
      </c>
      <c r="J20" s="193">
        <f>((I20*100)/(C6+C8))%</f>
        <v>6.5573770491803268E-2</v>
      </c>
      <c r="K20" s="203">
        <f>D30</f>
        <v>5.6752537080405931E-2</v>
      </c>
      <c r="L20" s="192">
        <f t="shared" si="2"/>
        <v>190.68852459016392</v>
      </c>
      <c r="M20" s="193">
        <f>((L20*100)/(E6+E8))%</f>
        <v>6.5573770491803268E-2</v>
      </c>
      <c r="N20" s="203">
        <f>E30</f>
        <v>0</v>
      </c>
      <c r="O20" s="192">
        <f t="shared" si="3"/>
        <v>0</v>
      </c>
      <c r="P20" s="193" t="e">
        <f>((O20*100)/(F6+F8))%</f>
        <v>#DIV/0!</v>
      </c>
      <c r="Q20" s="203">
        <f>F30</f>
        <v>1.7135050741608118E-2</v>
      </c>
      <c r="R20" s="192">
        <f t="shared" si="4"/>
        <v>57.573770491803273</v>
      </c>
      <c r="S20" s="193">
        <f>((R20*100)/(G6+G8))%</f>
        <v>6.5573770491803268E-2</v>
      </c>
    </row>
    <row r="21" spans="1:19" ht="13.5" x14ac:dyDescent="0.25">
      <c r="A21" s="187">
        <v>1</v>
      </c>
      <c r="B21" s="188" t="s">
        <v>188</v>
      </c>
      <c r="C21" s="189">
        <v>25</v>
      </c>
      <c r="D21" s="190">
        <v>8000</v>
      </c>
      <c r="E21" s="208">
        <f>A30*C21</f>
        <v>4200</v>
      </c>
      <c r="F21" s="195">
        <f t="shared" si="0"/>
        <v>40</v>
      </c>
      <c r="G21" s="194">
        <f>D21/(A30*C21)</f>
        <v>1.9047619047619047</v>
      </c>
      <c r="H21" s="191">
        <f>C30</f>
        <v>0.23419203747072601</v>
      </c>
      <c r="I21" s="192">
        <f t="shared" si="1"/>
        <v>983.60655737704917</v>
      </c>
      <c r="J21" s="193">
        <f>((I21*100)/(C6+C8))%</f>
        <v>8.1967213114754092E-2</v>
      </c>
      <c r="K21" s="203">
        <f>D30</f>
        <v>5.6752537080405931E-2</v>
      </c>
      <c r="L21" s="192">
        <f t="shared" si="2"/>
        <v>238.36065573770492</v>
      </c>
      <c r="M21" s="193">
        <f>((L21*100)/(E6+E8))%</f>
        <v>8.1967213114754092E-2</v>
      </c>
      <c r="N21" s="203">
        <f>E30</f>
        <v>0</v>
      </c>
      <c r="O21" s="192">
        <f t="shared" si="3"/>
        <v>0</v>
      </c>
      <c r="P21" s="193" t="e">
        <f>((O21*100)/(F6+F8))%</f>
        <v>#DIV/0!</v>
      </c>
      <c r="Q21" s="203">
        <f>F30</f>
        <v>1.7135050741608118E-2</v>
      </c>
      <c r="R21" s="192">
        <f t="shared" si="4"/>
        <v>71.967213114754088</v>
      </c>
      <c r="S21" s="193">
        <f>((R21*100)/(G6+G8))%</f>
        <v>8.1967213114754092E-2</v>
      </c>
    </row>
    <row r="22" spans="1:19" ht="13.5" customHeight="1" x14ac:dyDescent="0.25">
      <c r="A22" s="187">
        <v>1</v>
      </c>
      <c r="B22" s="188" t="s">
        <v>183</v>
      </c>
      <c r="C22" s="189">
        <v>30</v>
      </c>
      <c r="D22" s="190">
        <v>16000</v>
      </c>
      <c r="E22" s="208">
        <f>A30*C22</f>
        <v>5040</v>
      </c>
      <c r="F22" s="196">
        <f t="shared" si="0"/>
        <v>66.666666666666657</v>
      </c>
      <c r="G22" s="194">
        <f>D22/(A30*C22)</f>
        <v>3.1746031746031744</v>
      </c>
      <c r="H22" s="191">
        <f>C30</f>
        <v>0.23419203747072601</v>
      </c>
      <c r="I22" s="192">
        <f t="shared" si="1"/>
        <v>1180.327868852459</v>
      </c>
      <c r="J22" s="193">
        <f>((I22*100)/(C6+C8))%</f>
        <v>9.8360655737704916E-2</v>
      </c>
      <c r="K22" s="203">
        <f>D30</f>
        <v>5.6752537080405931E-2</v>
      </c>
      <c r="L22" s="192">
        <f t="shared" si="2"/>
        <v>286.03278688524591</v>
      </c>
      <c r="M22" s="193">
        <f>((L22*100)/(E6+E8))%</f>
        <v>9.8360655737704916E-2</v>
      </c>
      <c r="N22" s="203">
        <f>E30</f>
        <v>0</v>
      </c>
      <c r="O22" s="192">
        <f t="shared" si="3"/>
        <v>0</v>
      </c>
      <c r="P22" s="193" t="e">
        <f>((O22*100)/(F6+F8))%</f>
        <v>#DIV/0!</v>
      </c>
      <c r="Q22" s="203">
        <f>F30</f>
        <v>1.7135050741608118E-2</v>
      </c>
      <c r="R22" s="192">
        <f t="shared" si="4"/>
        <v>86.360655737704917</v>
      </c>
      <c r="S22" s="193">
        <f>((R22*100)/(G6+G8))%</f>
        <v>9.8360655737704902E-2</v>
      </c>
    </row>
    <row r="23" spans="1:19" ht="13.5" x14ac:dyDescent="0.25">
      <c r="A23" s="187">
        <v>1</v>
      </c>
      <c r="B23" s="188" t="s">
        <v>184</v>
      </c>
      <c r="C23" s="189">
        <v>35</v>
      </c>
      <c r="D23" s="190">
        <v>40000</v>
      </c>
      <c r="E23" s="208">
        <f>A30*C23</f>
        <v>5880</v>
      </c>
      <c r="F23" s="195">
        <f t="shared" si="0"/>
        <v>142.85714285714286</v>
      </c>
      <c r="G23" s="194">
        <f>D23/(A30*C23)</f>
        <v>6.8027210884353737</v>
      </c>
      <c r="H23" s="191">
        <f>C30</f>
        <v>0.23419203747072601</v>
      </c>
      <c r="I23" s="192">
        <f t="shared" si="1"/>
        <v>1377.049180327869</v>
      </c>
      <c r="J23" s="193">
        <f>((I23*100)/(C6+C8))%</f>
        <v>0.11475409836065575</v>
      </c>
      <c r="K23" s="203">
        <f>D30</f>
        <v>5.6752537080405931E-2</v>
      </c>
      <c r="L23" s="192">
        <f t="shared" si="2"/>
        <v>333.70491803278685</v>
      </c>
      <c r="M23" s="193">
        <f>((L23*100)/(E6+E8))%</f>
        <v>0.11475409836065573</v>
      </c>
      <c r="N23" s="203">
        <f>E30</f>
        <v>0</v>
      </c>
      <c r="O23" s="192">
        <f t="shared" si="3"/>
        <v>0</v>
      </c>
      <c r="P23" s="193" t="e">
        <f>((O23*100)/(F6+F8))%</f>
        <v>#DIV/0!</v>
      </c>
      <c r="Q23" s="203">
        <f>F30</f>
        <v>1.7135050741608118E-2</v>
      </c>
      <c r="R23" s="192">
        <f t="shared" si="4"/>
        <v>100.75409836065573</v>
      </c>
      <c r="S23" s="193">
        <f>((R23*100)/(G6+G8))%</f>
        <v>0.11475409836065573</v>
      </c>
    </row>
    <row r="24" spans="1:19" ht="13.5" x14ac:dyDescent="0.25">
      <c r="A24" s="187">
        <v>1</v>
      </c>
      <c r="B24" s="188" t="s">
        <v>185</v>
      </c>
      <c r="C24" s="189">
        <v>45</v>
      </c>
      <c r="D24" s="190">
        <v>60000</v>
      </c>
      <c r="E24" s="208">
        <f>A30*C24</f>
        <v>7560</v>
      </c>
      <c r="F24" s="195">
        <f t="shared" si="0"/>
        <v>166.66666666666669</v>
      </c>
      <c r="G24" s="194">
        <f>D24/(A30*C24)</f>
        <v>7.9365079365079367</v>
      </c>
      <c r="H24" s="191">
        <f>C30</f>
        <v>0.23419203747072601</v>
      </c>
      <c r="I24" s="192">
        <f t="shared" si="1"/>
        <v>1770.4918032786886</v>
      </c>
      <c r="J24" s="193">
        <f>((I24*100)/(C6+C8))%</f>
        <v>0.1475409836065574</v>
      </c>
      <c r="K24" s="203">
        <f>D30</f>
        <v>5.6752537080405931E-2</v>
      </c>
      <c r="L24" s="192">
        <f t="shared" si="2"/>
        <v>429.04918032786884</v>
      </c>
      <c r="M24" s="193">
        <f>((L24*100)/(E6+E8))%</f>
        <v>0.14754098360655737</v>
      </c>
      <c r="N24" s="203">
        <f>E30</f>
        <v>0</v>
      </c>
      <c r="O24" s="192">
        <f t="shared" si="3"/>
        <v>0</v>
      </c>
      <c r="P24" s="193" t="e">
        <f>((O24*100)/(F6+F8))%</f>
        <v>#DIV/0!</v>
      </c>
      <c r="Q24" s="203">
        <f>F30</f>
        <v>1.7135050741608118E-2</v>
      </c>
      <c r="R24" s="192">
        <f t="shared" si="4"/>
        <v>129.54098360655738</v>
      </c>
      <c r="S24" s="193">
        <f>((R24*100)/(G6+G8))%</f>
        <v>0.1475409836065574</v>
      </c>
    </row>
    <row r="25" spans="1:19" ht="13.5" x14ac:dyDescent="0.25">
      <c r="A25" s="187">
        <v>1</v>
      </c>
      <c r="B25" s="188" t="s">
        <v>186</v>
      </c>
      <c r="C25" s="189">
        <v>60</v>
      </c>
      <c r="D25" s="190">
        <v>100000</v>
      </c>
      <c r="E25" s="208">
        <f>A30*C25</f>
        <v>10080</v>
      </c>
      <c r="F25" s="196">
        <f t="shared" si="0"/>
        <v>208.33333333333334</v>
      </c>
      <c r="G25" s="194">
        <f>D25/(A30*C25)</f>
        <v>9.9206349206349209</v>
      </c>
      <c r="H25" s="191">
        <f>C30</f>
        <v>0.23419203747072601</v>
      </c>
      <c r="I25" s="192">
        <f t="shared" si="1"/>
        <v>2360.655737704918</v>
      </c>
      <c r="J25" s="193">
        <f>((I25*100)/(C6+C8))%</f>
        <v>0.19672131147540983</v>
      </c>
      <c r="K25" s="203">
        <f>D30</f>
        <v>5.6752537080405931E-2</v>
      </c>
      <c r="L25" s="192">
        <f t="shared" si="2"/>
        <v>572.06557377049182</v>
      </c>
      <c r="M25" s="193">
        <f>((L25*100)/(E6+E8))%</f>
        <v>0.19672131147540983</v>
      </c>
      <c r="N25" s="203">
        <f>E30</f>
        <v>0</v>
      </c>
      <c r="O25" s="192">
        <f t="shared" si="3"/>
        <v>0</v>
      </c>
      <c r="P25" s="193" t="e">
        <f>((O25*100)/(F6+F8))%</f>
        <v>#DIV/0!</v>
      </c>
      <c r="Q25" s="203">
        <f>F30</f>
        <v>1.7135050741608118E-2</v>
      </c>
      <c r="R25" s="192">
        <f t="shared" si="4"/>
        <v>172.72131147540983</v>
      </c>
      <c r="S25" s="193">
        <f>((R25*100)/(G6+G8))%</f>
        <v>0.1967213114754098</v>
      </c>
    </row>
    <row r="26" spans="1:19" ht="13.5" x14ac:dyDescent="0.25">
      <c r="A26" s="187">
        <v>1</v>
      </c>
      <c r="B26" s="188" t="s">
        <v>201</v>
      </c>
      <c r="C26" s="189">
        <v>60</v>
      </c>
      <c r="D26" s="197">
        <v>100000</v>
      </c>
      <c r="E26" s="208">
        <f>A30*C26</f>
        <v>10080</v>
      </c>
      <c r="F26" s="196">
        <f t="shared" si="0"/>
        <v>208.33333333333334</v>
      </c>
      <c r="G26" s="194">
        <f>D26/(A30*C26)</f>
        <v>9.9206349206349209</v>
      </c>
      <c r="H26" s="191">
        <f>C30</f>
        <v>0.23419203747072601</v>
      </c>
      <c r="I26" s="192">
        <f t="shared" si="1"/>
        <v>2360.655737704918</v>
      </c>
      <c r="J26" s="193">
        <f>((I26*100)/(C6+C8))%</f>
        <v>0.19672131147540983</v>
      </c>
      <c r="K26" s="203">
        <f>D30</f>
        <v>5.6752537080405931E-2</v>
      </c>
      <c r="L26" s="192">
        <f t="shared" si="2"/>
        <v>572.06557377049182</v>
      </c>
      <c r="M26" s="193">
        <f>((L26*100)/(E6+E8))%</f>
        <v>0.19672131147540983</v>
      </c>
      <c r="N26" s="203">
        <f>E30</f>
        <v>0</v>
      </c>
      <c r="O26" s="192">
        <f t="shared" si="3"/>
        <v>0</v>
      </c>
      <c r="P26" s="193" t="e">
        <f>((O26*100)/(F6+F8))%</f>
        <v>#DIV/0!</v>
      </c>
      <c r="Q26" s="203">
        <f>F30</f>
        <v>1.7135050741608118E-2</v>
      </c>
      <c r="R26" s="192">
        <f t="shared" si="4"/>
        <v>172.72131147540983</v>
      </c>
      <c r="S26" s="193">
        <f>((R26*100)/(G6+G8))%</f>
        <v>0.1967213114754098</v>
      </c>
    </row>
    <row r="27" spans="1:19" ht="13.5" x14ac:dyDescent="0.25">
      <c r="A27" s="122"/>
      <c r="B27" s="122"/>
      <c r="C27" s="122" t="s">
        <v>5</v>
      </c>
      <c r="D27" s="198">
        <f>SUM(D17:D26)</f>
        <v>331500</v>
      </c>
      <c r="E27" s="199">
        <f>SUM(E17:E26)</f>
        <v>51240</v>
      </c>
      <c r="F27" s="122"/>
      <c r="H27" s="122"/>
      <c r="I27" s="122"/>
      <c r="J27" s="122"/>
    </row>
    <row r="28" spans="1:19" ht="13.5" x14ac:dyDescent="0.25">
      <c r="A28" s="122"/>
      <c r="B28" s="122"/>
      <c r="C28" s="122"/>
      <c r="D28" s="198"/>
      <c r="E28" s="199"/>
      <c r="F28" s="122"/>
      <c r="H28" s="122"/>
      <c r="I28" s="122"/>
      <c r="J28" s="122"/>
    </row>
    <row r="29" spans="1:19" ht="40.5" x14ac:dyDescent="0.25">
      <c r="A29" s="204" t="s">
        <v>209</v>
      </c>
      <c r="B29" s="200" t="s">
        <v>210</v>
      </c>
      <c r="C29" s="206" t="s">
        <v>234</v>
      </c>
      <c r="D29" s="204" t="s">
        <v>228</v>
      </c>
      <c r="E29" s="206" t="s">
        <v>233</v>
      </c>
      <c r="F29" s="206" t="s">
        <v>229</v>
      </c>
      <c r="G29" s="122"/>
      <c r="H29" s="122"/>
    </row>
    <row r="30" spans="1:19" ht="13.5" x14ac:dyDescent="0.25">
      <c r="A30" s="201">
        <v>168</v>
      </c>
      <c r="B30" s="201">
        <f>E27</f>
        <v>51240</v>
      </c>
      <c r="C30" s="202">
        <f>(C6+C8)/E27</f>
        <v>0.23419203747072601</v>
      </c>
      <c r="D30" s="205">
        <f>(E6+E8)/E27</f>
        <v>5.6752537080405931E-2</v>
      </c>
      <c r="E30" s="205">
        <f>(F6+F8)/E27</f>
        <v>0</v>
      </c>
      <c r="F30" s="205">
        <f>(G6+G8)/E27</f>
        <v>1.7135050741608118E-2</v>
      </c>
      <c r="G30" s="122"/>
      <c r="H30" s="122"/>
    </row>
    <row r="31" spans="1:19" ht="13.5" x14ac:dyDescent="0.25">
      <c r="A31" s="122"/>
      <c r="B31" s="122"/>
      <c r="C31" s="122"/>
      <c r="D31" s="122"/>
      <c r="E31" s="122"/>
      <c r="F31" s="122"/>
      <c r="G31" s="122"/>
      <c r="H31" s="122"/>
    </row>
    <row r="32" spans="1:19" ht="15.75" x14ac:dyDescent="0.25">
      <c r="A32" s="184" t="s">
        <v>213</v>
      </c>
      <c r="B32" s="184" t="s">
        <v>214</v>
      </c>
      <c r="C32" s="199" t="s">
        <v>215</v>
      </c>
      <c r="D32" s="217"/>
      <c r="E32" s="217"/>
      <c r="F32" s="217"/>
      <c r="G32" s="217"/>
      <c r="H32" s="217"/>
    </row>
    <row r="33" spans="1:8" ht="13.5" x14ac:dyDescent="0.25">
      <c r="A33" s="199">
        <v>232</v>
      </c>
      <c r="B33" s="199">
        <v>314</v>
      </c>
      <c r="C33" s="199">
        <f>(A33+B33)/2</f>
        <v>273</v>
      </c>
      <c r="D33" s="213"/>
      <c r="E33" s="9"/>
      <c r="F33" s="9"/>
      <c r="G33" s="212"/>
      <c r="H33" s="9"/>
    </row>
    <row r="34" spans="1:8" ht="13.5" x14ac:dyDescent="0.25">
      <c r="A34" s="210"/>
      <c r="B34" s="209"/>
      <c r="C34" s="211"/>
      <c r="D34" s="214"/>
      <c r="E34" s="9"/>
      <c r="F34" s="9"/>
      <c r="G34" s="210"/>
      <c r="H34" s="9"/>
    </row>
    <row r="35" spans="1:8" ht="13.5" x14ac:dyDescent="0.25">
      <c r="A35" s="210"/>
      <c r="B35" s="209"/>
      <c r="C35" s="211"/>
      <c r="D35" s="214"/>
      <c r="E35" s="9"/>
      <c r="F35" s="9"/>
      <c r="G35" s="210"/>
      <c r="H35" s="9"/>
    </row>
    <row r="36" spans="1:8" ht="13.5" x14ac:dyDescent="0.25">
      <c r="A36" s="210"/>
      <c r="B36" s="209"/>
      <c r="C36" s="211"/>
      <c r="D36" s="214"/>
      <c r="E36" s="9"/>
      <c r="F36" s="9"/>
      <c r="G36" s="210"/>
      <c r="H36" s="9"/>
    </row>
    <row r="37" spans="1:8" ht="13.5" x14ac:dyDescent="0.25">
      <c r="A37" s="210"/>
      <c r="B37" s="366" t="s">
        <v>230</v>
      </c>
      <c r="C37" s="366"/>
      <c r="D37" s="366"/>
      <c r="E37" s="366"/>
      <c r="F37" s="9"/>
      <c r="G37" s="210"/>
      <c r="H37" s="9"/>
    </row>
    <row r="38" spans="1:8" ht="13.5" x14ac:dyDescent="0.25">
      <c r="A38" s="210"/>
      <c r="B38" s="366"/>
      <c r="C38" s="366"/>
      <c r="D38" s="366"/>
      <c r="E38" s="366"/>
      <c r="F38" s="9"/>
      <c r="G38" s="210"/>
      <c r="H38" s="9"/>
    </row>
    <row r="39" spans="1:8" ht="13.5" x14ac:dyDescent="0.25">
      <c r="A39" s="210"/>
      <c r="B39" s="366"/>
      <c r="C39" s="366"/>
      <c r="D39" s="366"/>
      <c r="E39" s="366"/>
      <c r="F39" s="9"/>
      <c r="G39" s="210"/>
      <c r="H39" s="9"/>
    </row>
    <row r="40" spans="1:8" ht="13.5" x14ac:dyDescent="0.25">
      <c r="A40" s="210"/>
      <c r="B40" s="366"/>
      <c r="C40" s="366"/>
      <c r="D40" s="366"/>
      <c r="E40" s="366"/>
      <c r="F40" s="9"/>
      <c r="G40" s="210"/>
      <c r="H40" s="9"/>
    </row>
    <row r="41" spans="1:8" ht="13.5" x14ac:dyDescent="0.25">
      <c r="A41" s="210"/>
      <c r="B41" s="366"/>
      <c r="C41" s="366"/>
      <c r="D41" s="366"/>
      <c r="E41" s="366"/>
      <c r="F41" s="9"/>
      <c r="G41" s="210"/>
      <c r="H41" s="9"/>
    </row>
    <row r="42" spans="1:8" ht="13.5" x14ac:dyDescent="0.25">
      <c r="A42" s="210"/>
      <c r="B42" s="366"/>
      <c r="C42" s="366"/>
      <c r="D42" s="366"/>
      <c r="E42" s="366"/>
      <c r="F42" s="9"/>
      <c r="G42" s="210"/>
      <c r="H42" s="9"/>
    </row>
    <row r="43" spans="1:8" ht="13.5" x14ac:dyDescent="0.25">
      <c r="A43" s="210"/>
      <c r="B43" s="366"/>
      <c r="C43" s="366"/>
      <c r="D43" s="366"/>
      <c r="E43" s="366"/>
      <c r="F43" s="9"/>
      <c r="G43" s="210"/>
      <c r="H43" s="9"/>
    </row>
    <row r="44" spans="1:8" ht="13.5" x14ac:dyDescent="0.25">
      <c r="A44" s="215"/>
      <c r="B44" s="366"/>
      <c r="C44" s="366"/>
      <c r="D44" s="366"/>
      <c r="E44" s="366"/>
      <c r="F44" s="215"/>
      <c r="G44" s="210"/>
      <c r="H44" s="216"/>
    </row>
    <row r="45" spans="1:8" ht="13.5" x14ac:dyDescent="0.25">
      <c r="A45" s="218"/>
      <c r="B45" s="366"/>
      <c r="C45" s="366"/>
      <c r="D45" s="366"/>
      <c r="E45" s="366"/>
      <c r="F45" s="122"/>
      <c r="G45" s="122"/>
      <c r="H45" s="122"/>
    </row>
    <row r="46" spans="1:8" ht="13.5" x14ac:dyDescent="0.25">
      <c r="A46" s="219"/>
      <c r="B46" s="366"/>
      <c r="C46" s="366"/>
      <c r="D46" s="366"/>
      <c r="E46" s="366"/>
      <c r="F46" s="122"/>
      <c r="G46" s="122"/>
      <c r="H46" s="122"/>
    </row>
    <row r="47" spans="1:8" ht="13.5" x14ac:dyDescent="0.25">
      <c r="A47" s="122"/>
      <c r="B47" s="366"/>
      <c r="C47" s="366"/>
      <c r="D47" s="366"/>
      <c r="E47" s="366"/>
      <c r="F47" s="122"/>
      <c r="G47" s="122"/>
      <c r="H47" s="122"/>
    </row>
    <row r="48" spans="1:8" ht="13.5" x14ac:dyDescent="0.25">
      <c r="D48" s="122"/>
      <c r="E48" s="122"/>
      <c r="F48" s="122"/>
      <c r="G48" s="122"/>
      <c r="H48" s="122"/>
    </row>
    <row r="49" spans="1:8" ht="13.5" x14ac:dyDescent="0.25">
      <c r="D49" s="122"/>
      <c r="E49" s="122"/>
      <c r="F49" s="122"/>
      <c r="G49" s="122"/>
      <c r="H49" s="122"/>
    </row>
    <row r="50" spans="1:8" ht="13.5" x14ac:dyDescent="0.25">
      <c r="A50" s="122"/>
      <c r="B50" s="122"/>
      <c r="C50" s="122"/>
      <c r="D50" s="122"/>
      <c r="E50" s="122"/>
      <c r="F50" s="122"/>
      <c r="G50" s="122"/>
      <c r="H50" s="122"/>
    </row>
    <row r="51" spans="1:8" ht="13.5" x14ac:dyDescent="0.25">
      <c r="A51" s="122"/>
      <c r="B51" s="122"/>
      <c r="C51" s="122"/>
      <c r="D51" s="122"/>
      <c r="E51" s="122"/>
      <c r="F51" s="122"/>
      <c r="G51" s="122"/>
      <c r="H51" s="122"/>
    </row>
    <row r="52" spans="1:8" ht="15" x14ac:dyDescent="0.2">
      <c r="A52" s="217"/>
      <c r="B52" s="217"/>
      <c r="C52" s="217"/>
      <c r="D52" s="217"/>
      <c r="E52" s="217"/>
      <c r="F52" s="217"/>
      <c r="G52" s="217"/>
      <c r="H52" s="217"/>
    </row>
    <row r="53" spans="1:8" ht="13.5" x14ac:dyDescent="0.25">
      <c r="A53" s="211"/>
      <c r="B53" s="212"/>
      <c r="C53" s="212"/>
      <c r="D53" s="213"/>
      <c r="E53" s="9"/>
      <c r="F53" s="9"/>
      <c r="G53" s="212"/>
      <c r="H53" s="9"/>
    </row>
    <row r="54" spans="1:8" ht="13.5" x14ac:dyDescent="0.25">
      <c r="A54" s="210"/>
      <c r="B54" s="209"/>
      <c r="C54" s="211"/>
      <c r="D54" s="214"/>
      <c r="E54" s="9"/>
      <c r="F54" s="9"/>
      <c r="G54" s="210"/>
      <c r="H54" s="9"/>
    </row>
    <row r="55" spans="1:8" ht="13.5" x14ac:dyDescent="0.25">
      <c r="A55" s="210"/>
      <c r="B55" s="209"/>
      <c r="C55" s="211"/>
      <c r="D55" s="214"/>
      <c r="E55" s="9"/>
      <c r="F55" s="9"/>
      <c r="G55" s="210"/>
      <c r="H55" s="9"/>
    </row>
    <row r="56" spans="1:8" ht="13.5" x14ac:dyDescent="0.25">
      <c r="A56" s="210"/>
      <c r="B56" s="209"/>
      <c r="C56" s="211"/>
      <c r="D56" s="214"/>
      <c r="E56" s="9"/>
      <c r="F56" s="9"/>
      <c r="G56" s="210"/>
      <c r="H56" s="9"/>
    </row>
    <row r="57" spans="1:8" ht="13.5" x14ac:dyDescent="0.25">
      <c r="A57" s="210"/>
      <c r="B57" s="209"/>
      <c r="C57" s="211"/>
      <c r="D57" s="214"/>
      <c r="E57" s="9"/>
      <c r="F57" s="9"/>
      <c r="G57" s="210"/>
      <c r="H57" s="9"/>
    </row>
    <row r="58" spans="1:8" ht="13.5" x14ac:dyDescent="0.25">
      <c r="A58" s="210"/>
      <c r="B58" s="209"/>
      <c r="C58" s="211"/>
      <c r="D58" s="214"/>
      <c r="E58" s="9"/>
      <c r="F58" s="9"/>
      <c r="G58" s="210"/>
      <c r="H58" s="9"/>
    </row>
    <row r="59" spans="1:8" ht="13.5" x14ac:dyDescent="0.25">
      <c r="A59" s="210"/>
      <c r="B59" s="209"/>
      <c r="C59" s="211"/>
      <c r="D59" s="214"/>
      <c r="E59" s="9"/>
      <c r="F59" s="9"/>
      <c r="G59" s="210"/>
      <c r="H59" s="9"/>
    </row>
    <row r="60" spans="1:8" ht="13.5" x14ac:dyDescent="0.25">
      <c r="A60" s="210"/>
      <c r="B60" s="209"/>
      <c r="C60" s="211"/>
      <c r="D60" s="214"/>
      <c r="E60" s="9"/>
      <c r="F60" s="9"/>
      <c r="G60" s="210"/>
      <c r="H60" s="9"/>
    </row>
    <row r="61" spans="1:8" ht="13.5" x14ac:dyDescent="0.25">
      <c r="A61" s="210"/>
      <c r="B61" s="209"/>
      <c r="C61" s="211"/>
      <c r="D61" s="214"/>
      <c r="E61" s="9"/>
      <c r="F61" s="9"/>
      <c r="G61" s="210"/>
      <c r="H61" s="9"/>
    </row>
    <row r="62" spans="1:8" ht="13.5" x14ac:dyDescent="0.25">
      <c r="A62" s="210"/>
      <c r="B62" s="209"/>
      <c r="C62" s="211"/>
      <c r="D62" s="214"/>
      <c r="E62" s="9"/>
      <c r="F62" s="9"/>
      <c r="G62" s="210"/>
      <c r="H62" s="9"/>
    </row>
    <row r="63" spans="1:8" ht="13.5" x14ac:dyDescent="0.25">
      <c r="A63" s="210"/>
      <c r="B63" s="209"/>
      <c r="C63" s="211"/>
      <c r="D63" s="214"/>
      <c r="E63" s="9"/>
      <c r="F63" s="9"/>
      <c r="G63" s="210"/>
      <c r="H63" s="9"/>
    </row>
    <row r="64" spans="1:8" ht="13.5" x14ac:dyDescent="0.25">
      <c r="A64" s="215"/>
      <c r="B64" s="215"/>
      <c r="C64" s="215"/>
      <c r="D64" s="215"/>
      <c r="E64" s="215"/>
      <c r="F64" s="215"/>
      <c r="G64" s="210"/>
      <c r="H64" s="215"/>
    </row>
    <row r="65" spans="1:8" ht="13.5" x14ac:dyDescent="0.25">
      <c r="A65" s="215"/>
      <c r="B65" s="215"/>
      <c r="C65" s="215"/>
      <c r="D65" s="215"/>
      <c r="E65" s="215"/>
      <c r="F65" s="215"/>
      <c r="G65" s="215"/>
      <c r="H65" s="215"/>
    </row>
    <row r="66" spans="1:8" ht="13.5" x14ac:dyDescent="0.25">
      <c r="A66" s="221"/>
      <c r="B66" s="222"/>
      <c r="C66" s="9"/>
      <c r="D66" s="215"/>
      <c r="E66" s="215"/>
      <c r="F66" s="215"/>
      <c r="G66" s="215"/>
      <c r="H66" s="215"/>
    </row>
    <row r="67" spans="1:8" ht="13.5" x14ac:dyDescent="0.25">
      <c r="A67" s="210"/>
      <c r="B67" s="210"/>
      <c r="C67" s="9"/>
      <c r="D67" s="215"/>
      <c r="E67" s="215"/>
      <c r="F67" s="215"/>
      <c r="G67" s="215"/>
      <c r="H67" s="215"/>
    </row>
    <row r="68" spans="1:8" ht="13.5" x14ac:dyDescent="0.25">
      <c r="A68" s="122"/>
      <c r="B68" s="122"/>
      <c r="C68" s="122"/>
      <c r="D68" s="122"/>
      <c r="E68" s="122"/>
      <c r="F68" s="122"/>
      <c r="G68" s="122"/>
      <c r="H68" s="122"/>
    </row>
    <row r="69" spans="1:8" ht="15" x14ac:dyDescent="0.2">
      <c r="A69" s="217"/>
      <c r="B69" s="217"/>
      <c r="C69" s="217"/>
      <c r="D69" s="217"/>
      <c r="E69" s="217"/>
      <c r="F69" s="217"/>
      <c r="G69" s="217"/>
      <c r="H69" s="217"/>
    </row>
    <row r="70" spans="1:8" ht="13.5" x14ac:dyDescent="0.25">
      <c r="A70" s="211"/>
      <c r="B70" s="212"/>
      <c r="C70" s="212"/>
      <c r="D70" s="213"/>
      <c r="E70" s="9"/>
      <c r="F70" s="9"/>
      <c r="G70" s="212"/>
      <c r="H70" s="9"/>
    </row>
    <row r="71" spans="1:8" ht="13.5" x14ac:dyDescent="0.25">
      <c r="A71" s="210"/>
      <c r="B71" s="209"/>
      <c r="C71" s="211"/>
      <c r="D71" s="214"/>
      <c r="E71" s="9"/>
      <c r="F71" s="9"/>
      <c r="G71" s="210"/>
      <c r="H71" s="9"/>
    </row>
    <row r="72" spans="1:8" ht="13.5" x14ac:dyDescent="0.25">
      <c r="A72" s="210"/>
      <c r="B72" s="209"/>
      <c r="C72" s="211"/>
      <c r="D72" s="214"/>
      <c r="E72" s="9"/>
      <c r="F72" s="9"/>
      <c r="G72" s="210"/>
      <c r="H72" s="9"/>
    </row>
    <row r="73" spans="1:8" ht="13.5" x14ac:dyDescent="0.25">
      <c r="A73" s="210"/>
      <c r="B73" s="209"/>
      <c r="C73" s="211"/>
      <c r="D73" s="214"/>
      <c r="E73" s="9"/>
      <c r="F73" s="9"/>
      <c r="G73" s="210"/>
      <c r="H73" s="9"/>
    </row>
    <row r="74" spans="1:8" ht="13.5" x14ac:dyDescent="0.25">
      <c r="A74" s="210"/>
      <c r="B74" s="209"/>
      <c r="C74" s="211"/>
      <c r="D74" s="214"/>
      <c r="E74" s="9"/>
      <c r="F74" s="9"/>
      <c r="G74" s="210"/>
      <c r="H74" s="9"/>
    </row>
    <row r="75" spans="1:8" ht="13.5" x14ac:dyDescent="0.25">
      <c r="A75" s="210"/>
      <c r="B75" s="209"/>
      <c r="C75" s="211"/>
      <c r="D75" s="214"/>
      <c r="E75" s="9"/>
      <c r="F75" s="9"/>
      <c r="G75" s="210"/>
      <c r="H75" s="9"/>
    </row>
    <row r="76" spans="1:8" ht="13.5" x14ac:dyDescent="0.25">
      <c r="A76" s="210"/>
      <c r="B76" s="209"/>
      <c r="C76" s="211"/>
      <c r="D76" s="214"/>
      <c r="E76" s="9"/>
      <c r="F76" s="9"/>
      <c r="G76" s="210"/>
      <c r="H76" s="9"/>
    </row>
    <row r="77" spans="1:8" ht="13.5" x14ac:dyDescent="0.25">
      <c r="A77" s="210"/>
      <c r="B77" s="209"/>
      <c r="C77" s="211"/>
      <c r="D77" s="214"/>
      <c r="E77" s="9"/>
      <c r="F77" s="9"/>
      <c r="G77" s="210"/>
      <c r="H77" s="9"/>
    </row>
    <row r="78" spans="1:8" ht="13.5" x14ac:dyDescent="0.25">
      <c r="A78" s="210"/>
      <c r="B78" s="209"/>
      <c r="C78" s="211"/>
      <c r="D78" s="214"/>
      <c r="E78" s="9"/>
      <c r="F78" s="9"/>
      <c r="G78" s="210"/>
      <c r="H78" s="9"/>
    </row>
    <row r="79" spans="1:8" ht="13.5" x14ac:dyDescent="0.25">
      <c r="A79" s="210"/>
      <c r="B79" s="209"/>
      <c r="C79" s="211"/>
      <c r="D79" s="214"/>
      <c r="E79" s="9"/>
      <c r="F79" s="9"/>
      <c r="G79" s="210"/>
      <c r="H79" s="9"/>
    </row>
    <row r="80" spans="1:8" ht="13.5" x14ac:dyDescent="0.25">
      <c r="A80" s="210"/>
      <c r="B80" s="209"/>
      <c r="C80" s="211"/>
      <c r="D80" s="214"/>
      <c r="E80" s="9"/>
      <c r="F80" s="9"/>
      <c r="G80" s="210"/>
      <c r="H80" s="9"/>
    </row>
    <row r="81" spans="1:8" ht="13.5" x14ac:dyDescent="0.25">
      <c r="A81" s="215"/>
      <c r="B81" s="215"/>
      <c r="C81" s="215"/>
      <c r="D81" s="215"/>
      <c r="E81" s="215"/>
      <c r="F81" s="215"/>
      <c r="G81" s="210"/>
      <c r="H81" s="215"/>
    </row>
    <row r="82" spans="1:8" ht="13.5" x14ac:dyDescent="0.25">
      <c r="A82" s="221"/>
      <c r="B82" s="222"/>
      <c r="C82" s="9"/>
      <c r="D82" s="215"/>
      <c r="E82" s="215"/>
      <c r="F82" s="215"/>
      <c r="G82" s="215"/>
      <c r="H82" s="215"/>
    </row>
    <row r="83" spans="1:8" ht="13.5" x14ac:dyDescent="0.25">
      <c r="A83" s="210"/>
      <c r="B83" s="210"/>
      <c r="C83" s="9"/>
      <c r="D83" s="215"/>
      <c r="E83" s="215"/>
      <c r="F83" s="215"/>
      <c r="G83" s="215"/>
      <c r="H83" s="215"/>
    </row>
  </sheetData>
  <mergeCells count="14">
    <mergeCell ref="G7:H7"/>
    <mergeCell ref="B37:E47"/>
    <mergeCell ref="N15:P15"/>
    <mergeCell ref="Q15:S15"/>
    <mergeCell ref="G8:H8"/>
    <mergeCell ref="G9:H9"/>
    <mergeCell ref="G10:H10"/>
    <mergeCell ref="H15:J15"/>
    <mergeCell ref="K15:M15"/>
    <mergeCell ref="A2:C2"/>
    <mergeCell ref="A4:C4"/>
    <mergeCell ref="D4:H4"/>
    <mergeCell ref="G5:H5"/>
    <mergeCell ref="G6:H6"/>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G47"/>
  <sheetViews>
    <sheetView topLeftCell="B25" zoomScale="70" zoomScaleNormal="70" workbookViewId="0">
      <selection activeCell="C41" sqref="C41"/>
    </sheetView>
  </sheetViews>
  <sheetFormatPr baseColWidth="10" defaultRowHeight="12.75" x14ac:dyDescent="0.2"/>
  <cols>
    <col min="1" max="1" width="6.85546875" style="4" customWidth="1"/>
    <col min="2" max="2" width="19.5703125" customWidth="1"/>
    <col min="3" max="3" width="100.85546875" customWidth="1"/>
    <col min="5" max="5" width="13.85546875" customWidth="1"/>
  </cols>
  <sheetData>
    <row r="2" spans="1:7" ht="43.5" customHeight="1" x14ac:dyDescent="0.3">
      <c r="A2" s="375" t="s">
        <v>86</v>
      </c>
      <c r="B2" s="376"/>
      <c r="C2" s="376"/>
    </row>
    <row r="4" spans="1:7" ht="13.5" thickBot="1" x14ac:dyDescent="0.25"/>
    <row r="5" spans="1:7" ht="37.5" customHeight="1" thickBot="1" x14ac:dyDescent="0.25">
      <c r="A5" s="25" t="s">
        <v>110</v>
      </c>
      <c r="B5" s="25" t="s">
        <v>87</v>
      </c>
      <c r="C5" s="25" t="s">
        <v>90</v>
      </c>
      <c r="D5" s="32" t="s">
        <v>108</v>
      </c>
      <c r="E5" s="34" t="s">
        <v>109</v>
      </c>
      <c r="F5" s="34" t="s">
        <v>255</v>
      </c>
      <c r="G5" s="265" t="s">
        <v>254</v>
      </c>
    </row>
    <row r="6" spans="1:7" ht="25.5" customHeight="1" x14ac:dyDescent="0.2">
      <c r="A6" s="36">
        <v>1</v>
      </c>
      <c r="B6" s="30" t="s">
        <v>88</v>
      </c>
      <c r="C6" s="31" t="s">
        <v>91</v>
      </c>
      <c r="D6" s="23">
        <v>16000</v>
      </c>
      <c r="E6" s="299">
        <v>16000</v>
      </c>
      <c r="F6" s="266">
        <f>D6/5760</f>
        <v>2.7777777777777777</v>
      </c>
      <c r="G6" s="267">
        <f>F6/D6</f>
        <v>1.7361111111111112E-4</v>
      </c>
    </row>
    <row r="7" spans="1:7" ht="25.5" customHeight="1" x14ac:dyDescent="0.2">
      <c r="A7" s="36">
        <v>2</v>
      </c>
      <c r="B7" s="30" t="s">
        <v>88</v>
      </c>
      <c r="C7" s="2" t="s">
        <v>313</v>
      </c>
      <c r="D7" s="23">
        <v>5000</v>
      </c>
      <c r="E7" s="299">
        <v>5000</v>
      </c>
      <c r="F7" s="266">
        <f>D7/5760</f>
        <v>0.86805555555555558</v>
      </c>
      <c r="G7" s="267">
        <f>F7/D7</f>
        <v>1.7361111111111112E-4</v>
      </c>
    </row>
    <row r="8" spans="1:7" ht="25.5" customHeight="1" x14ac:dyDescent="0.2">
      <c r="A8" s="36">
        <v>3</v>
      </c>
      <c r="B8" s="30" t="s">
        <v>88</v>
      </c>
      <c r="C8" s="31" t="s">
        <v>92</v>
      </c>
      <c r="D8" s="23">
        <v>16000</v>
      </c>
      <c r="E8" s="299">
        <v>16000</v>
      </c>
      <c r="F8" s="266">
        <f t="shared" ref="F8:F34" si="0">D8/5760</f>
        <v>2.7777777777777777</v>
      </c>
      <c r="G8" s="267">
        <f t="shared" ref="G8:G34" si="1">F8/D8</f>
        <v>1.7361111111111112E-4</v>
      </c>
    </row>
    <row r="9" spans="1:7" ht="25.5" customHeight="1" x14ac:dyDescent="0.2">
      <c r="A9" s="36">
        <v>4</v>
      </c>
      <c r="B9" s="30" t="s">
        <v>88</v>
      </c>
      <c r="C9" s="31" t="s">
        <v>93</v>
      </c>
      <c r="D9" s="23">
        <v>16000</v>
      </c>
      <c r="E9" s="299">
        <v>16000</v>
      </c>
      <c r="F9" s="266">
        <f t="shared" si="0"/>
        <v>2.7777777777777777</v>
      </c>
      <c r="G9" s="267">
        <f t="shared" si="1"/>
        <v>1.7361111111111112E-4</v>
      </c>
    </row>
    <row r="10" spans="1:7" ht="25.5" customHeight="1" x14ac:dyDescent="0.2">
      <c r="A10" s="36">
        <v>5</v>
      </c>
      <c r="B10" s="30" t="s">
        <v>88</v>
      </c>
      <c r="C10" s="31" t="s">
        <v>94</v>
      </c>
      <c r="D10" s="23">
        <v>7500</v>
      </c>
      <c r="E10" s="299">
        <v>7500</v>
      </c>
      <c r="F10" s="266">
        <f t="shared" si="0"/>
        <v>1.3020833333333333</v>
      </c>
      <c r="G10" s="267">
        <f t="shared" si="1"/>
        <v>1.7361111111111109E-4</v>
      </c>
    </row>
    <row r="11" spans="1:7" ht="25.5" customHeight="1" x14ac:dyDescent="0.2">
      <c r="A11" s="36">
        <v>6</v>
      </c>
      <c r="B11" s="30" t="s">
        <v>88</v>
      </c>
      <c r="C11" s="31" t="s">
        <v>95</v>
      </c>
      <c r="D11" s="23">
        <v>11000</v>
      </c>
      <c r="E11" s="299">
        <v>11000</v>
      </c>
      <c r="F11" s="266">
        <f t="shared" si="0"/>
        <v>1.9097222222222223</v>
      </c>
      <c r="G11" s="267">
        <f t="shared" si="1"/>
        <v>1.7361111111111112E-4</v>
      </c>
    </row>
    <row r="12" spans="1:7" ht="25.5" customHeight="1" x14ac:dyDescent="0.2">
      <c r="A12" s="36">
        <v>7</v>
      </c>
      <c r="B12" s="30" t="s">
        <v>88</v>
      </c>
      <c r="C12" s="31" t="s">
        <v>96</v>
      </c>
      <c r="D12" s="23">
        <v>11000</v>
      </c>
      <c r="E12" s="299">
        <v>11000</v>
      </c>
      <c r="F12" s="266">
        <f t="shared" si="0"/>
        <v>1.9097222222222223</v>
      </c>
      <c r="G12" s="267">
        <f t="shared" si="1"/>
        <v>1.7361111111111112E-4</v>
      </c>
    </row>
    <row r="13" spans="1:7" ht="25.5" customHeight="1" x14ac:dyDescent="0.2">
      <c r="A13" s="36">
        <v>8</v>
      </c>
      <c r="B13" s="30" t="s">
        <v>88</v>
      </c>
      <c r="C13" s="31" t="s">
        <v>97</v>
      </c>
      <c r="D13" s="23">
        <v>11000</v>
      </c>
      <c r="E13" s="299">
        <v>11000</v>
      </c>
      <c r="F13" s="266">
        <f t="shared" si="0"/>
        <v>1.9097222222222223</v>
      </c>
      <c r="G13" s="267">
        <f t="shared" si="1"/>
        <v>1.7361111111111112E-4</v>
      </c>
    </row>
    <row r="14" spans="1:7" ht="25.5" customHeight="1" x14ac:dyDescent="0.2">
      <c r="A14" s="36">
        <v>9</v>
      </c>
      <c r="B14" s="30" t="s">
        <v>88</v>
      </c>
      <c r="C14" s="31" t="s">
        <v>98</v>
      </c>
      <c r="D14" s="23">
        <v>11000</v>
      </c>
      <c r="E14" s="299">
        <v>11000</v>
      </c>
      <c r="F14" s="266">
        <f t="shared" si="0"/>
        <v>1.9097222222222223</v>
      </c>
      <c r="G14" s="267">
        <f t="shared" si="1"/>
        <v>1.7361111111111112E-4</v>
      </c>
    </row>
    <row r="15" spans="1:7" ht="25.5" customHeight="1" x14ac:dyDescent="0.2">
      <c r="A15" s="36">
        <v>10</v>
      </c>
      <c r="B15" s="30" t="s">
        <v>88</v>
      </c>
      <c r="C15" s="31" t="s">
        <v>99</v>
      </c>
      <c r="D15" s="23">
        <v>16000</v>
      </c>
      <c r="E15" s="299">
        <v>16000</v>
      </c>
      <c r="F15" s="266">
        <f t="shared" si="0"/>
        <v>2.7777777777777777</v>
      </c>
      <c r="G15" s="267">
        <f t="shared" si="1"/>
        <v>1.7361111111111112E-4</v>
      </c>
    </row>
    <row r="16" spans="1:7" ht="25.5" customHeight="1" x14ac:dyDescent="0.2">
      <c r="A16" s="36">
        <v>11</v>
      </c>
      <c r="B16" s="30" t="s">
        <v>88</v>
      </c>
      <c r="C16" s="31" t="s">
        <v>100</v>
      </c>
      <c r="D16" s="23">
        <v>11000</v>
      </c>
      <c r="E16" s="299">
        <v>11000</v>
      </c>
      <c r="F16" s="266">
        <f t="shared" si="0"/>
        <v>1.9097222222222223</v>
      </c>
      <c r="G16" s="267">
        <f t="shared" si="1"/>
        <v>1.7361111111111112E-4</v>
      </c>
    </row>
    <row r="17" spans="1:7" ht="25.5" customHeight="1" x14ac:dyDescent="0.2">
      <c r="A17" s="36">
        <v>12</v>
      </c>
      <c r="B17" s="30" t="s">
        <v>88</v>
      </c>
      <c r="C17" s="31" t="s">
        <v>101</v>
      </c>
      <c r="D17" s="23">
        <v>15000</v>
      </c>
      <c r="E17" s="300">
        <v>15000</v>
      </c>
      <c r="F17" s="266">
        <f t="shared" ref="F17:F24" si="2">D17/5760</f>
        <v>2.6041666666666665</v>
      </c>
      <c r="G17" s="267">
        <f t="shared" si="1"/>
        <v>1.7361111111111109E-4</v>
      </c>
    </row>
    <row r="18" spans="1:7" ht="25.5" customHeight="1" x14ac:dyDescent="0.2">
      <c r="A18" s="36">
        <v>13</v>
      </c>
      <c r="B18" s="30" t="s">
        <v>88</v>
      </c>
      <c r="C18" s="2" t="s">
        <v>311</v>
      </c>
      <c r="D18" s="23">
        <v>4000</v>
      </c>
      <c r="E18" s="300">
        <v>4000</v>
      </c>
      <c r="F18" s="266">
        <f t="shared" si="2"/>
        <v>0.69444444444444442</v>
      </c>
      <c r="G18" s="267">
        <f t="shared" si="1"/>
        <v>1.7361111111111112E-4</v>
      </c>
    </row>
    <row r="19" spans="1:7" ht="25.5" customHeight="1" x14ac:dyDescent="0.2">
      <c r="A19" s="36">
        <v>14</v>
      </c>
      <c r="B19" s="30" t="s">
        <v>88</v>
      </c>
      <c r="C19" s="2" t="s">
        <v>312</v>
      </c>
      <c r="D19" s="23">
        <v>10000</v>
      </c>
      <c r="E19" s="300">
        <v>10000</v>
      </c>
      <c r="F19" s="266">
        <f t="shared" si="2"/>
        <v>1.7361111111111112</v>
      </c>
      <c r="G19" s="267">
        <f t="shared" si="1"/>
        <v>1.7361111111111112E-4</v>
      </c>
    </row>
    <row r="20" spans="1:7" ht="25.5" customHeight="1" x14ac:dyDescent="0.2">
      <c r="A20" s="36">
        <v>15</v>
      </c>
      <c r="B20" s="30" t="s">
        <v>88</v>
      </c>
      <c r="C20" s="31" t="s">
        <v>303</v>
      </c>
      <c r="D20" s="23">
        <v>10000</v>
      </c>
      <c r="E20" s="299">
        <v>10000</v>
      </c>
      <c r="F20" s="266">
        <f t="shared" si="2"/>
        <v>1.7361111111111112</v>
      </c>
      <c r="G20" s="267">
        <f t="shared" si="1"/>
        <v>1.7361111111111112E-4</v>
      </c>
    </row>
    <row r="21" spans="1:7" ht="25.5" customHeight="1" x14ac:dyDescent="0.2">
      <c r="A21" s="36">
        <v>16</v>
      </c>
      <c r="B21" s="30" t="s">
        <v>88</v>
      </c>
      <c r="C21" s="31" t="s">
        <v>304</v>
      </c>
      <c r="D21" s="23">
        <v>20000</v>
      </c>
      <c r="E21" s="299">
        <v>20000</v>
      </c>
      <c r="F21" s="266">
        <f t="shared" si="2"/>
        <v>3.4722222222222223</v>
      </c>
      <c r="G21" s="267">
        <f t="shared" si="1"/>
        <v>1.7361111111111112E-4</v>
      </c>
    </row>
    <row r="22" spans="1:7" ht="25.5" customHeight="1" x14ac:dyDescent="0.2">
      <c r="A22" s="36">
        <v>17</v>
      </c>
      <c r="B22" s="30" t="s">
        <v>88</v>
      </c>
      <c r="C22" s="31" t="s">
        <v>305</v>
      </c>
      <c r="D22" s="23">
        <v>10000</v>
      </c>
      <c r="E22" s="299">
        <v>10000</v>
      </c>
      <c r="F22" s="266">
        <f t="shared" si="2"/>
        <v>1.7361111111111112</v>
      </c>
      <c r="G22" s="267">
        <f t="shared" si="1"/>
        <v>1.7361111111111112E-4</v>
      </c>
    </row>
    <row r="23" spans="1:7" ht="25.5" customHeight="1" x14ac:dyDescent="0.2">
      <c r="A23" s="36">
        <v>18</v>
      </c>
      <c r="B23" s="30" t="s">
        <v>88</v>
      </c>
      <c r="C23" s="31" t="s">
        <v>306</v>
      </c>
      <c r="D23" s="23">
        <v>20000</v>
      </c>
      <c r="E23" s="299">
        <v>20000</v>
      </c>
      <c r="F23" s="266">
        <f t="shared" si="2"/>
        <v>3.4722222222222223</v>
      </c>
      <c r="G23" s="267">
        <f t="shared" si="1"/>
        <v>1.7361111111111112E-4</v>
      </c>
    </row>
    <row r="24" spans="1:7" ht="25.5" customHeight="1" x14ac:dyDescent="0.2">
      <c r="A24" s="36">
        <v>19</v>
      </c>
      <c r="B24" s="30" t="s">
        <v>88</v>
      </c>
      <c r="C24" s="31" t="s">
        <v>307</v>
      </c>
      <c r="D24" s="23">
        <v>15000</v>
      </c>
      <c r="E24" s="299">
        <v>15000</v>
      </c>
      <c r="F24" s="266">
        <f t="shared" si="2"/>
        <v>2.6041666666666665</v>
      </c>
      <c r="G24" s="267">
        <f t="shared" si="1"/>
        <v>1.7361111111111109E-4</v>
      </c>
    </row>
    <row r="25" spans="1:7" ht="25.5" customHeight="1" x14ac:dyDescent="0.2">
      <c r="A25" s="37">
        <v>20</v>
      </c>
      <c r="B25" s="26" t="s">
        <v>88</v>
      </c>
      <c r="C25" s="27" t="s">
        <v>102</v>
      </c>
      <c r="D25" s="24">
        <v>10000</v>
      </c>
      <c r="E25" s="33">
        <f>SUM(D25)</f>
        <v>10000</v>
      </c>
      <c r="F25" s="266">
        <f t="shared" si="0"/>
        <v>1.7361111111111112</v>
      </c>
      <c r="G25" s="267">
        <f t="shared" si="1"/>
        <v>1.7361111111111112E-4</v>
      </c>
    </row>
    <row r="26" spans="1:7" ht="25.5" customHeight="1" x14ac:dyDescent="0.2">
      <c r="A26" s="36">
        <v>21</v>
      </c>
      <c r="B26" s="30" t="s">
        <v>17</v>
      </c>
      <c r="C26" s="31" t="s">
        <v>103</v>
      </c>
      <c r="D26" s="23">
        <v>5000</v>
      </c>
      <c r="E26" s="35"/>
      <c r="F26" s="266">
        <f t="shared" si="0"/>
        <v>0.86805555555555558</v>
      </c>
      <c r="G26" s="267">
        <f t="shared" si="1"/>
        <v>1.7361111111111112E-4</v>
      </c>
    </row>
    <row r="27" spans="1:7" ht="25.5" customHeight="1" x14ac:dyDescent="0.2">
      <c r="A27" s="36">
        <v>22</v>
      </c>
      <c r="B27" s="30" t="s">
        <v>17</v>
      </c>
      <c r="C27" s="31" t="s">
        <v>103</v>
      </c>
      <c r="D27" s="23">
        <v>8000</v>
      </c>
      <c r="E27" s="33">
        <f>SUM(D27)</f>
        <v>8000</v>
      </c>
      <c r="F27" s="266">
        <f t="shared" si="0"/>
        <v>1.3888888888888888</v>
      </c>
      <c r="G27" s="267">
        <f t="shared" si="1"/>
        <v>1.7361111111111112E-4</v>
      </c>
    </row>
    <row r="28" spans="1:7" ht="25.5" customHeight="1" x14ac:dyDescent="0.2">
      <c r="A28" s="36">
        <v>23</v>
      </c>
      <c r="B28" s="30" t="s">
        <v>89</v>
      </c>
      <c r="C28" s="31" t="s">
        <v>308</v>
      </c>
      <c r="D28" s="23">
        <v>8000</v>
      </c>
      <c r="E28" s="299">
        <v>8000</v>
      </c>
      <c r="F28" s="266">
        <f t="shared" si="0"/>
        <v>1.3888888888888888</v>
      </c>
      <c r="G28" s="267">
        <f t="shared" si="1"/>
        <v>1.7361111111111112E-4</v>
      </c>
    </row>
    <row r="29" spans="1:7" ht="25.5" customHeight="1" x14ac:dyDescent="0.2">
      <c r="A29" s="37">
        <v>24</v>
      </c>
      <c r="B29" s="28" t="s">
        <v>89</v>
      </c>
      <c r="C29" s="27" t="s">
        <v>309</v>
      </c>
      <c r="D29" s="24">
        <v>5000</v>
      </c>
      <c r="E29" s="33">
        <f>SUM(D29)</f>
        <v>5000</v>
      </c>
      <c r="F29" s="266">
        <f t="shared" si="0"/>
        <v>0.86805555555555558</v>
      </c>
      <c r="G29" s="267">
        <f t="shared" si="1"/>
        <v>1.7361111111111112E-4</v>
      </c>
    </row>
    <row r="30" spans="1:7" ht="25.5" customHeight="1" x14ac:dyDescent="0.2">
      <c r="A30" s="36">
        <v>25</v>
      </c>
      <c r="B30" s="28" t="s">
        <v>89</v>
      </c>
      <c r="C30" s="31" t="s">
        <v>310</v>
      </c>
      <c r="D30" s="23">
        <v>15000</v>
      </c>
      <c r="E30" s="301">
        <v>15000</v>
      </c>
      <c r="F30" s="266">
        <f t="shared" si="0"/>
        <v>2.6041666666666665</v>
      </c>
      <c r="G30" s="267">
        <f t="shared" si="1"/>
        <v>1.7361111111111109E-4</v>
      </c>
    </row>
    <row r="31" spans="1:7" ht="25.5" customHeight="1" x14ac:dyDescent="0.2">
      <c r="A31" s="36">
        <v>26</v>
      </c>
      <c r="B31" s="30" t="s">
        <v>19</v>
      </c>
      <c r="C31" s="31" t="s">
        <v>105</v>
      </c>
      <c r="D31" s="23">
        <v>1500</v>
      </c>
      <c r="E31" s="35"/>
      <c r="F31" s="266">
        <f t="shared" si="0"/>
        <v>0.26041666666666669</v>
      </c>
      <c r="G31" s="267">
        <f t="shared" si="1"/>
        <v>1.7361111111111112E-4</v>
      </c>
    </row>
    <row r="32" spans="1:7" ht="25.5" customHeight="1" x14ac:dyDescent="0.2">
      <c r="A32" s="37">
        <v>27</v>
      </c>
      <c r="B32" s="28" t="s">
        <v>18</v>
      </c>
      <c r="C32" s="29" t="s">
        <v>104</v>
      </c>
      <c r="D32" s="24">
        <v>12000</v>
      </c>
      <c r="E32" s="33">
        <f>SUM(D31:D32)</f>
        <v>13500</v>
      </c>
      <c r="F32" s="266">
        <f t="shared" si="0"/>
        <v>2.0833333333333335</v>
      </c>
      <c r="G32" s="267">
        <f t="shared" si="1"/>
        <v>1.7361111111111112E-4</v>
      </c>
    </row>
    <row r="33" spans="1:7" ht="25.5" customHeight="1" x14ac:dyDescent="0.2">
      <c r="A33" s="36">
        <v>28</v>
      </c>
      <c r="B33" s="30" t="s">
        <v>106</v>
      </c>
      <c r="C33" s="29" t="s">
        <v>266</v>
      </c>
      <c r="D33" s="23">
        <v>60000</v>
      </c>
      <c r="E33" s="33">
        <f>D33</f>
        <v>60000</v>
      </c>
      <c r="F33" s="266">
        <f t="shared" si="0"/>
        <v>10.416666666666666</v>
      </c>
      <c r="G33" s="267">
        <f t="shared" si="1"/>
        <v>1.7361111111111109E-4</v>
      </c>
    </row>
    <row r="34" spans="1:7" ht="25.5" customHeight="1" x14ac:dyDescent="0.2">
      <c r="A34" s="37">
        <v>29</v>
      </c>
      <c r="B34" s="28" t="s">
        <v>27</v>
      </c>
      <c r="C34" s="29" t="s">
        <v>107</v>
      </c>
      <c r="D34" s="24">
        <v>7000</v>
      </c>
      <c r="E34" s="33">
        <f t="shared" ref="E34:E43" si="3">SUM(D34)</f>
        <v>7000</v>
      </c>
      <c r="F34" s="266">
        <f t="shared" si="0"/>
        <v>1.2152777777777777</v>
      </c>
      <c r="G34" s="267">
        <f t="shared" si="1"/>
        <v>1.7361111111111109E-4</v>
      </c>
    </row>
    <row r="35" spans="1:7" ht="24.75" customHeight="1" x14ac:dyDescent="0.2">
      <c r="A35" s="37">
        <v>30</v>
      </c>
      <c r="B35" s="28" t="s">
        <v>106</v>
      </c>
      <c r="C35" s="284" t="s">
        <v>283</v>
      </c>
      <c r="D35" s="24">
        <v>100000</v>
      </c>
      <c r="E35" s="33">
        <f t="shared" si="3"/>
        <v>100000</v>
      </c>
      <c r="F35" s="266">
        <f t="shared" ref="F35" si="4">D35/5760</f>
        <v>17.361111111111111</v>
      </c>
      <c r="G35" s="267">
        <f t="shared" ref="G35" si="5">F35/D35</f>
        <v>1.7361111111111112E-4</v>
      </c>
    </row>
    <row r="36" spans="1:7" ht="25.5" customHeight="1" x14ac:dyDescent="0.2">
      <c r="A36" s="37">
        <v>31</v>
      </c>
      <c r="B36" s="28" t="s">
        <v>106</v>
      </c>
      <c r="C36" s="284" t="s">
        <v>282</v>
      </c>
      <c r="D36" s="24">
        <v>50000</v>
      </c>
      <c r="E36" s="33">
        <f>SUM(D36)</f>
        <v>50000</v>
      </c>
      <c r="F36" s="266">
        <f t="shared" ref="F36" si="6">D36/5760</f>
        <v>8.6805555555555554</v>
      </c>
      <c r="G36" s="267">
        <f t="shared" ref="G36" si="7">F36/D36</f>
        <v>1.7361111111111112E-4</v>
      </c>
    </row>
    <row r="37" spans="1:7" ht="25.5" customHeight="1" x14ac:dyDescent="0.2">
      <c r="A37" s="37">
        <v>32</v>
      </c>
      <c r="B37" s="28" t="s">
        <v>277</v>
      </c>
      <c r="C37" s="284" t="s">
        <v>279</v>
      </c>
      <c r="D37" s="24">
        <v>25000</v>
      </c>
      <c r="E37" s="33">
        <f t="shared" si="3"/>
        <v>25000</v>
      </c>
      <c r="F37" s="266">
        <f t="shared" ref="F37:F46" si="8">D37/5760</f>
        <v>4.3402777777777777</v>
      </c>
      <c r="G37" s="267">
        <f t="shared" ref="G37:G46" si="9">F37/D37</f>
        <v>1.7361111111111112E-4</v>
      </c>
    </row>
    <row r="38" spans="1:7" x14ac:dyDescent="0.2">
      <c r="A38" s="37">
        <v>33</v>
      </c>
      <c r="B38" s="28" t="s">
        <v>278</v>
      </c>
      <c r="C38" s="284" t="s">
        <v>281</v>
      </c>
      <c r="D38" s="24">
        <v>48000</v>
      </c>
      <c r="E38" s="33">
        <f t="shared" si="3"/>
        <v>48000</v>
      </c>
      <c r="F38" s="266">
        <f t="shared" si="8"/>
        <v>8.3333333333333339</v>
      </c>
      <c r="G38" s="267">
        <f t="shared" si="9"/>
        <v>1.7361111111111112E-4</v>
      </c>
    </row>
    <row r="39" spans="1:7" x14ac:dyDescent="0.2">
      <c r="A39" s="4">
        <v>34</v>
      </c>
      <c r="B39" s="285" t="s">
        <v>284</v>
      </c>
      <c r="C39" s="286" t="s">
        <v>285</v>
      </c>
      <c r="D39" s="287">
        <v>2000</v>
      </c>
      <c r="E39" s="33">
        <f t="shared" si="3"/>
        <v>2000</v>
      </c>
      <c r="F39" s="266">
        <f t="shared" si="8"/>
        <v>0.34722222222222221</v>
      </c>
      <c r="G39" s="267">
        <f t="shared" si="9"/>
        <v>1.7361111111111112E-4</v>
      </c>
    </row>
    <row r="40" spans="1:7" x14ac:dyDescent="0.2">
      <c r="A40" s="4">
        <v>35</v>
      </c>
      <c r="B40" s="288" t="s">
        <v>286</v>
      </c>
      <c r="C40" s="289" t="s">
        <v>285</v>
      </c>
      <c r="D40" s="287">
        <v>500</v>
      </c>
      <c r="E40" s="33">
        <f t="shared" si="3"/>
        <v>500</v>
      </c>
      <c r="F40" s="290">
        <f t="shared" si="8"/>
        <v>8.6805555555555552E-2</v>
      </c>
      <c r="G40" s="291">
        <f t="shared" si="9"/>
        <v>1.7361111111111112E-4</v>
      </c>
    </row>
    <row r="41" spans="1:7" x14ac:dyDescent="0.2">
      <c r="A41" s="4">
        <v>36</v>
      </c>
      <c r="B41" s="288" t="s">
        <v>287</v>
      </c>
      <c r="C41" s="289" t="s">
        <v>288</v>
      </c>
      <c r="D41" s="292">
        <v>4500</v>
      </c>
      <c r="E41" s="33">
        <f t="shared" si="3"/>
        <v>4500</v>
      </c>
      <c r="F41" s="290">
        <f t="shared" si="8"/>
        <v>0.78125</v>
      </c>
      <c r="G41" s="291">
        <f t="shared" si="9"/>
        <v>1.7361111111111112E-4</v>
      </c>
    </row>
    <row r="42" spans="1:7" x14ac:dyDescent="0.2">
      <c r="A42" s="4">
        <v>37</v>
      </c>
      <c r="B42" s="288" t="s">
        <v>290</v>
      </c>
      <c r="C42" s="289" t="s">
        <v>289</v>
      </c>
      <c r="D42" s="292">
        <v>37821.370000000003</v>
      </c>
      <c r="E42" s="33">
        <f t="shared" si="3"/>
        <v>37821.370000000003</v>
      </c>
      <c r="F42" s="290">
        <f t="shared" si="8"/>
        <v>6.5662100694444447</v>
      </c>
      <c r="G42" s="291">
        <f t="shared" si="9"/>
        <v>1.7361111111111112E-4</v>
      </c>
    </row>
    <row r="43" spans="1:7" x14ac:dyDescent="0.2">
      <c r="A43" s="4">
        <v>38</v>
      </c>
      <c r="B43" s="288" t="s">
        <v>291</v>
      </c>
      <c r="C43" s="289" t="s">
        <v>292</v>
      </c>
      <c r="D43" s="292">
        <v>500</v>
      </c>
      <c r="E43" s="33">
        <f t="shared" si="3"/>
        <v>500</v>
      </c>
      <c r="F43" s="290">
        <f t="shared" si="8"/>
        <v>8.6805555555555552E-2</v>
      </c>
      <c r="G43" s="291">
        <f t="shared" si="9"/>
        <v>1.7361111111111112E-4</v>
      </c>
    </row>
    <row r="44" spans="1:7" x14ac:dyDescent="0.2">
      <c r="A44" s="4">
        <v>39</v>
      </c>
      <c r="B44" s="288" t="s">
        <v>294</v>
      </c>
      <c r="C44" s="284" t="s">
        <v>297</v>
      </c>
      <c r="D44" s="24">
        <v>150000</v>
      </c>
      <c r="E44" s="24">
        <v>150000</v>
      </c>
      <c r="F44" s="290">
        <f t="shared" si="8"/>
        <v>26.041666666666668</v>
      </c>
      <c r="G44" s="291">
        <f t="shared" si="9"/>
        <v>1.7361111111111112E-4</v>
      </c>
    </row>
    <row r="45" spans="1:7" x14ac:dyDescent="0.2">
      <c r="A45" s="4">
        <v>40</v>
      </c>
      <c r="B45" s="288" t="s">
        <v>298</v>
      </c>
      <c r="C45" s="289" t="s">
        <v>299</v>
      </c>
      <c r="D45" s="298">
        <v>28000</v>
      </c>
      <c r="E45" s="24">
        <v>28000</v>
      </c>
      <c r="F45" s="290">
        <f t="shared" si="8"/>
        <v>4.8611111111111107</v>
      </c>
      <c r="G45" s="291">
        <f t="shared" si="9"/>
        <v>1.7361111111111109E-4</v>
      </c>
    </row>
    <row r="46" spans="1:7" ht="13.5" thickBot="1" x14ac:dyDescent="0.25">
      <c r="A46" s="4">
        <v>41</v>
      </c>
      <c r="B46" s="288" t="s">
        <v>300</v>
      </c>
      <c r="C46" s="289" t="s">
        <v>301</v>
      </c>
      <c r="D46" s="298">
        <v>2000</v>
      </c>
      <c r="E46" s="24">
        <v>2000</v>
      </c>
      <c r="F46" s="290">
        <f t="shared" si="8"/>
        <v>0.34722222222222221</v>
      </c>
      <c r="G46" s="291">
        <f t="shared" si="9"/>
        <v>1.7361111111111112E-4</v>
      </c>
    </row>
    <row r="47" spans="1:7" ht="28.5" customHeight="1" thickBot="1" x14ac:dyDescent="0.25">
      <c r="D47" s="32" t="s">
        <v>111</v>
      </c>
      <c r="E47" s="33">
        <f>SUM(E6:E46)</f>
        <v>810321.37</v>
      </c>
    </row>
  </sheetData>
  <mergeCells count="1">
    <mergeCell ref="A2:C2"/>
  </mergeCells>
  <pageMargins left="0.7" right="0.7" top="0.75" bottom="0.75" header="0.3" footer="0.3"/>
  <pageSetup orientation="portrait" horizontalDpi="4294967292"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Y11"/>
  <sheetViews>
    <sheetView topLeftCell="J1" workbookViewId="0">
      <selection activeCell="R12" sqref="R12"/>
    </sheetView>
  </sheetViews>
  <sheetFormatPr baseColWidth="10" defaultRowHeight="12.75" x14ac:dyDescent="0.2"/>
  <cols>
    <col min="1" max="1" width="7.7109375" customWidth="1"/>
    <col min="2" max="2" width="16.140625" customWidth="1"/>
    <col min="3" max="3" width="11.42578125" customWidth="1"/>
    <col min="4" max="4" width="18.85546875" customWidth="1"/>
    <col min="5" max="5" width="9.140625" customWidth="1"/>
    <col min="6" max="6" width="9.28515625" customWidth="1"/>
    <col min="7" max="7" width="7.85546875" customWidth="1"/>
    <col min="8" max="8" width="18.7109375" customWidth="1"/>
    <col min="9" max="9" width="9.140625" customWidth="1"/>
    <col min="10" max="10" width="7.7109375" customWidth="1"/>
    <col min="11" max="11" width="9.42578125" customWidth="1"/>
    <col min="12" max="12" width="11.7109375" customWidth="1"/>
    <col min="13" max="13" width="9.42578125" customWidth="1"/>
    <col min="14" max="15" width="11" customWidth="1"/>
    <col min="16" max="17" width="9.28515625" customWidth="1"/>
    <col min="18" max="18" width="10.28515625" customWidth="1"/>
    <col min="19" max="19" width="9.42578125" customWidth="1"/>
    <col min="20" max="20" width="11.140625" customWidth="1"/>
    <col min="21" max="22" width="8.85546875" customWidth="1"/>
    <col min="23" max="23" width="13" customWidth="1"/>
    <col min="24" max="24" width="9.42578125" customWidth="1"/>
    <col min="25" max="25" width="12.5703125" customWidth="1"/>
  </cols>
  <sheetData>
    <row r="2" spans="1:25" ht="26.25" customHeight="1" x14ac:dyDescent="0.35">
      <c r="A2" s="399" t="s">
        <v>71</v>
      </c>
      <c r="B2" s="400"/>
      <c r="C2" s="400"/>
      <c r="D2" s="400"/>
    </row>
    <row r="3" spans="1:25" ht="13.5" thickBot="1" x14ac:dyDescent="0.25"/>
    <row r="4" spans="1:25" ht="21" customHeight="1" thickBot="1" x14ac:dyDescent="0.25">
      <c r="A4" s="401" t="s">
        <v>44</v>
      </c>
      <c r="B4" s="409" t="s">
        <v>3</v>
      </c>
      <c r="C4" s="407" t="s">
        <v>35</v>
      </c>
      <c r="D4" s="408"/>
      <c r="E4" s="408"/>
      <c r="F4" s="408"/>
      <c r="G4" s="408"/>
      <c r="H4" s="408"/>
      <c r="I4" s="408"/>
      <c r="J4" s="408"/>
      <c r="K4" s="15"/>
      <c r="L4" s="407" t="s">
        <v>36</v>
      </c>
      <c r="M4" s="416" t="s">
        <v>21</v>
      </c>
      <c r="N4" s="408"/>
      <c r="O4" s="408"/>
      <c r="P4" s="408"/>
      <c r="Q4" s="417"/>
      <c r="R4" s="405" t="s">
        <v>42</v>
      </c>
      <c r="S4" s="412" t="s">
        <v>41</v>
      </c>
      <c r="T4" s="413"/>
      <c r="U4" s="414"/>
      <c r="V4" s="414"/>
      <c r="W4" s="415"/>
      <c r="X4" s="406" t="s">
        <v>43</v>
      </c>
      <c r="Y4" s="403" t="s">
        <v>54</v>
      </c>
    </row>
    <row r="5" spans="1:25" ht="54" customHeight="1" thickBot="1" x14ac:dyDescent="0.25">
      <c r="A5" s="402"/>
      <c r="B5" s="410"/>
      <c r="C5" s="12" t="s">
        <v>45</v>
      </c>
      <c r="D5" s="13" t="s">
        <v>50</v>
      </c>
      <c r="E5" s="17" t="s">
        <v>56</v>
      </c>
      <c r="F5" s="14" t="s">
        <v>48</v>
      </c>
      <c r="G5" s="12" t="s">
        <v>47</v>
      </c>
      <c r="H5" s="13" t="s">
        <v>46</v>
      </c>
      <c r="I5" s="17" t="s">
        <v>56</v>
      </c>
      <c r="J5" s="13" t="s">
        <v>49</v>
      </c>
      <c r="K5" s="17" t="s">
        <v>57</v>
      </c>
      <c r="L5" s="411"/>
      <c r="M5" s="16" t="s">
        <v>37</v>
      </c>
      <c r="N5" s="16" t="s">
        <v>38</v>
      </c>
      <c r="O5" s="16" t="s">
        <v>39</v>
      </c>
      <c r="P5" s="16" t="s">
        <v>55</v>
      </c>
      <c r="Q5" s="16" t="s">
        <v>58</v>
      </c>
      <c r="R5" s="404"/>
      <c r="S5" s="16" t="s">
        <v>40</v>
      </c>
      <c r="T5" s="16" t="s">
        <v>53</v>
      </c>
      <c r="U5" s="16" t="s">
        <v>52</v>
      </c>
      <c r="V5" s="16" t="s">
        <v>59</v>
      </c>
      <c r="W5" s="16" t="s">
        <v>51</v>
      </c>
      <c r="X5" s="404"/>
      <c r="Y5" s="404"/>
    </row>
    <row r="6" spans="1:25" x14ac:dyDescent="0.2">
      <c r="A6" s="396">
        <v>0</v>
      </c>
      <c r="B6" s="386" t="s">
        <v>241</v>
      </c>
      <c r="C6" s="389">
        <v>3</v>
      </c>
      <c r="D6" s="386" t="s">
        <v>242</v>
      </c>
      <c r="E6" s="10"/>
      <c r="F6" s="395">
        <f>E6+E7</f>
        <v>0</v>
      </c>
      <c r="G6" s="389"/>
      <c r="H6" s="386" t="s">
        <v>242</v>
      </c>
      <c r="I6" s="10"/>
      <c r="J6" s="395">
        <f>I6+I7+I8+I9+I10</f>
        <v>0</v>
      </c>
      <c r="K6" s="182"/>
      <c r="L6" s="377">
        <f>F6+J6</f>
        <v>0</v>
      </c>
      <c r="M6" s="383">
        <v>0</v>
      </c>
      <c r="N6" s="383">
        <v>0</v>
      </c>
      <c r="O6" s="383">
        <v>0</v>
      </c>
      <c r="P6" s="392">
        <v>0</v>
      </c>
      <c r="Q6" s="386" t="s">
        <v>242</v>
      </c>
      <c r="R6" s="377">
        <f>(M6+N6+O6)*2</f>
        <v>0</v>
      </c>
      <c r="S6" s="383">
        <v>0</v>
      </c>
      <c r="T6" s="386" t="s">
        <v>242</v>
      </c>
      <c r="U6" s="389">
        <v>0</v>
      </c>
      <c r="V6" s="386" t="s">
        <v>242</v>
      </c>
      <c r="W6" s="383">
        <v>0</v>
      </c>
      <c r="X6" s="377">
        <f>W6+S6</f>
        <v>0</v>
      </c>
      <c r="Y6" s="380">
        <f>X6+R6+L6</f>
        <v>0</v>
      </c>
    </row>
    <row r="7" spans="1:25" ht="25.5" customHeight="1" x14ac:dyDescent="0.2">
      <c r="A7" s="397"/>
      <c r="B7" s="387"/>
      <c r="C7" s="390"/>
      <c r="D7" s="387"/>
      <c r="E7" s="10"/>
      <c r="F7" s="384"/>
      <c r="G7" s="390"/>
      <c r="H7" s="387"/>
      <c r="I7" s="10"/>
      <c r="J7" s="384"/>
      <c r="K7" s="182"/>
      <c r="L7" s="378"/>
      <c r="M7" s="384"/>
      <c r="N7" s="384"/>
      <c r="O7" s="384"/>
      <c r="P7" s="393"/>
      <c r="Q7" s="387"/>
      <c r="R7" s="378"/>
      <c r="S7" s="384"/>
      <c r="T7" s="387"/>
      <c r="U7" s="390"/>
      <c r="V7" s="387"/>
      <c r="W7" s="384"/>
      <c r="X7" s="378"/>
      <c r="Y7" s="381"/>
    </row>
    <row r="8" spans="1:25" ht="18.75" customHeight="1" x14ac:dyDescent="0.2">
      <c r="A8" s="397"/>
      <c r="B8" s="387"/>
      <c r="C8" s="390"/>
      <c r="D8" s="387"/>
      <c r="E8" s="10"/>
      <c r="F8" s="384"/>
      <c r="G8" s="390"/>
      <c r="H8" s="387"/>
      <c r="I8" s="10"/>
      <c r="J8" s="384"/>
      <c r="K8" s="182"/>
      <c r="L8" s="378"/>
      <c r="M8" s="384"/>
      <c r="N8" s="384"/>
      <c r="O8" s="384"/>
      <c r="P8" s="393"/>
      <c r="Q8" s="387"/>
      <c r="R8" s="378"/>
      <c r="S8" s="384"/>
      <c r="T8" s="387"/>
      <c r="U8" s="390"/>
      <c r="V8" s="387"/>
      <c r="W8" s="384"/>
      <c r="X8" s="378"/>
      <c r="Y8" s="381"/>
    </row>
    <row r="9" spans="1:25" x14ac:dyDescent="0.2">
      <c r="A9" s="397"/>
      <c r="B9" s="387"/>
      <c r="C9" s="390"/>
      <c r="D9" s="387"/>
      <c r="E9" s="10"/>
      <c r="F9" s="384"/>
      <c r="G9" s="390"/>
      <c r="H9" s="387"/>
      <c r="I9" s="10"/>
      <c r="J9" s="384"/>
      <c r="K9" s="182"/>
      <c r="L9" s="378"/>
      <c r="M9" s="384"/>
      <c r="N9" s="384"/>
      <c r="O9" s="384"/>
      <c r="P9" s="393"/>
      <c r="Q9" s="387"/>
      <c r="R9" s="378"/>
      <c r="S9" s="384"/>
      <c r="T9" s="387"/>
      <c r="U9" s="390"/>
      <c r="V9" s="387"/>
      <c r="W9" s="384"/>
      <c r="X9" s="378"/>
      <c r="Y9" s="381"/>
    </row>
    <row r="10" spans="1:25" x14ac:dyDescent="0.2">
      <c r="A10" s="397"/>
      <c r="B10" s="387"/>
      <c r="C10" s="390"/>
      <c r="D10" s="387"/>
      <c r="E10" s="10"/>
      <c r="F10" s="384"/>
      <c r="G10" s="390"/>
      <c r="H10" s="387"/>
      <c r="I10" s="10"/>
      <c r="J10" s="384"/>
      <c r="K10" s="182"/>
      <c r="L10" s="378"/>
      <c r="M10" s="384"/>
      <c r="N10" s="384"/>
      <c r="O10" s="384"/>
      <c r="P10" s="393"/>
      <c r="Q10" s="387"/>
      <c r="R10" s="378"/>
      <c r="S10" s="384"/>
      <c r="T10" s="387"/>
      <c r="U10" s="390"/>
      <c r="V10" s="387"/>
      <c r="W10" s="384"/>
      <c r="X10" s="378"/>
      <c r="Y10" s="381"/>
    </row>
    <row r="11" spans="1:25" x14ac:dyDescent="0.2">
      <c r="A11" s="398"/>
      <c r="B11" s="388"/>
      <c r="C11" s="391"/>
      <c r="D11" s="388"/>
      <c r="E11" s="10"/>
      <c r="F11" s="385"/>
      <c r="G11" s="391"/>
      <c r="H11" s="388"/>
      <c r="I11" s="10"/>
      <c r="J11" s="385"/>
      <c r="K11" s="182"/>
      <c r="L11" s="379"/>
      <c r="M11" s="385"/>
      <c r="N11" s="385"/>
      <c r="O11" s="385"/>
      <c r="P11" s="394"/>
      <c r="Q11" s="388"/>
      <c r="R11" s="379"/>
      <c r="S11" s="385"/>
      <c r="T11" s="388"/>
      <c r="U11" s="391"/>
      <c r="V11" s="388"/>
      <c r="W11" s="385"/>
      <c r="X11" s="379"/>
      <c r="Y11" s="382"/>
    </row>
  </sheetData>
  <mergeCells count="32">
    <mergeCell ref="A2:D2"/>
    <mergeCell ref="A4:A5"/>
    <mergeCell ref="Y4:Y5"/>
    <mergeCell ref="R4:R5"/>
    <mergeCell ref="X4:X5"/>
    <mergeCell ref="C4:J4"/>
    <mergeCell ref="B4:B5"/>
    <mergeCell ref="L4:L5"/>
    <mergeCell ref="S4:W4"/>
    <mergeCell ref="M4:Q4"/>
    <mergeCell ref="A6:A11"/>
    <mergeCell ref="B6:B11"/>
    <mergeCell ref="C6:C11"/>
    <mergeCell ref="D6:D11"/>
    <mergeCell ref="F6:F11"/>
    <mergeCell ref="G6:G11"/>
    <mergeCell ref="H6:H11"/>
    <mergeCell ref="J6:J11"/>
    <mergeCell ref="L6:L11"/>
    <mergeCell ref="M6:M11"/>
    <mergeCell ref="N6:N11"/>
    <mergeCell ref="O6:O11"/>
    <mergeCell ref="P6:P11"/>
    <mergeCell ref="Q6:Q11"/>
    <mergeCell ref="R6:R11"/>
    <mergeCell ref="X6:X11"/>
    <mergeCell ref="Y6:Y11"/>
    <mergeCell ref="S6:S11"/>
    <mergeCell ref="T6:T11"/>
    <mergeCell ref="U6:U11"/>
    <mergeCell ref="V6:V11"/>
    <mergeCell ref="W6:W11"/>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3"/>
  <sheetViews>
    <sheetView workbookViewId="0">
      <selection activeCell="G11" sqref="G11"/>
    </sheetView>
  </sheetViews>
  <sheetFormatPr baseColWidth="10" defaultRowHeight="12.75" x14ac:dyDescent="0.2"/>
  <cols>
    <col min="2" max="2" width="17.5703125" customWidth="1"/>
    <col min="3" max="3" width="18.85546875" customWidth="1"/>
    <col min="4" max="4" width="13.28515625" customWidth="1"/>
  </cols>
  <sheetData>
    <row r="1" spans="1:9" x14ac:dyDescent="0.2">
      <c r="A1" s="2" t="s">
        <v>64</v>
      </c>
    </row>
    <row r="5" spans="1:9" ht="13.5" thickBot="1" x14ac:dyDescent="0.25"/>
    <row r="6" spans="1:9" ht="27.75" customHeight="1" x14ac:dyDescent="0.2">
      <c r="A6" s="81" t="s">
        <v>110</v>
      </c>
      <c r="B6" s="81" t="s">
        <v>73</v>
      </c>
      <c r="C6" s="81" t="s">
        <v>137</v>
      </c>
      <c r="D6" s="82" t="s">
        <v>139</v>
      </c>
      <c r="E6" s="82" t="s">
        <v>243</v>
      </c>
      <c r="F6" s="243" t="s">
        <v>244</v>
      </c>
      <c r="G6" s="81" t="s">
        <v>60</v>
      </c>
      <c r="H6" s="2"/>
    </row>
    <row r="7" spans="1:9" x14ac:dyDescent="0.2">
      <c r="A7" s="40">
        <v>1</v>
      </c>
      <c r="B7" s="41" t="s">
        <v>24</v>
      </c>
      <c r="C7" s="41" t="s">
        <v>268</v>
      </c>
      <c r="D7" s="83" t="s">
        <v>140</v>
      </c>
      <c r="E7" s="244">
        <v>3</v>
      </c>
      <c r="F7" s="245">
        <f>G7/E7</f>
        <v>11666.666666666666</v>
      </c>
      <c r="G7" s="246">
        <v>35000</v>
      </c>
      <c r="I7" s="247">
        <f>F7/G7</f>
        <v>0.33333333333333331</v>
      </c>
    </row>
    <row r="8" spans="1:9" x14ac:dyDescent="0.2">
      <c r="A8" s="40">
        <v>2</v>
      </c>
      <c r="B8" s="41" t="s">
        <v>24</v>
      </c>
      <c r="C8" s="41" t="s">
        <v>245</v>
      </c>
      <c r="D8" s="83" t="s">
        <v>140</v>
      </c>
      <c r="E8" s="244">
        <v>3</v>
      </c>
      <c r="F8" s="245">
        <f t="shared" ref="F8:F9" si="0">G8/E8</f>
        <v>7000</v>
      </c>
      <c r="G8" s="246">
        <v>21000</v>
      </c>
      <c r="I8" s="247">
        <f t="shared" ref="I8:I10" si="1">F8/G8</f>
        <v>0.33333333333333331</v>
      </c>
    </row>
    <row r="9" spans="1:9" x14ac:dyDescent="0.2">
      <c r="A9" s="40">
        <v>3</v>
      </c>
      <c r="B9" s="41" t="s">
        <v>138</v>
      </c>
      <c r="C9" s="41" t="s">
        <v>269</v>
      </c>
      <c r="D9" s="83" t="s">
        <v>140</v>
      </c>
      <c r="E9" s="244">
        <v>3</v>
      </c>
      <c r="F9" s="245">
        <f t="shared" si="0"/>
        <v>0</v>
      </c>
      <c r="G9" s="246"/>
      <c r="I9" s="247" t="e">
        <f t="shared" si="1"/>
        <v>#DIV/0!</v>
      </c>
    </row>
    <row r="10" spans="1:9" x14ac:dyDescent="0.2">
      <c r="A10" s="40">
        <v>4</v>
      </c>
      <c r="B10" s="41" t="s">
        <v>246</v>
      </c>
      <c r="C10" s="41" t="s">
        <v>247</v>
      </c>
      <c r="D10" s="83" t="s">
        <v>140</v>
      </c>
      <c r="E10" s="244">
        <v>0</v>
      </c>
      <c r="F10" s="245">
        <v>0</v>
      </c>
      <c r="G10" s="246">
        <v>0</v>
      </c>
      <c r="I10" s="247" t="e">
        <f t="shared" si="1"/>
        <v>#DIV/0!</v>
      </c>
    </row>
    <row r="11" spans="1:9" x14ac:dyDescent="0.2">
      <c r="A11" s="40">
        <v>2</v>
      </c>
      <c r="B11" s="41" t="s">
        <v>24</v>
      </c>
      <c r="C11" s="41" t="s">
        <v>320</v>
      </c>
      <c r="D11" s="83" t="s">
        <v>140</v>
      </c>
      <c r="E11" s="244">
        <v>3</v>
      </c>
      <c r="F11" s="245">
        <f>G11/E11</f>
        <v>11666.666666666666</v>
      </c>
      <c r="G11" s="246">
        <v>35000</v>
      </c>
      <c r="I11" s="247">
        <f>F11/G11</f>
        <v>0.33333333333333331</v>
      </c>
    </row>
    <row r="12" spans="1:9" x14ac:dyDescent="0.2">
      <c r="A12" s="40"/>
      <c r="F12" s="248"/>
      <c r="G12" s="248"/>
    </row>
    <row r="13" spans="1:9" x14ac:dyDescent="0.2">
      <c r="D13" s="84" t="s">
        <v>141</v>
      </c>
      <c r="E13" s="84"/>
      <c r="F13" s="249"/>
      <c r="G13" s="250">
        <f>SUM(G7:G12)</f>
        <v>91000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J30"/>
  <sheetViews>
    <sheetView workbookViewId="0">
      <selection activeCell="C21" sqref="C21"/>
    </sheetView>
  </sheetViews>
  <sheetFormatPr baseColWidth="10" defaultRowHeight="12.75" x14ac:dyDescent="0.2"/>
  <cols>
    <col min="1" max="1" width="9.28515625" customWidth="1"/>
    <col min="2" max="2" width="20" customWidth="1"/>
    <col min="3" max="3" width="23.7109375" bestFit="1" customWidth="1"/>
    <col min="4" max="4" width="17.140625" customWidth="1"/>
    <col min="5" max="5" width="14.28515625" customWidth="1"/>
  </cols>
  <sheetData>
    <row r="2" spans="1:10" ht="33" customHeight="1" x14ac:dyDescent="0.35">
      <c r="A2" s="399" t="s">
        <v>70</v>
      </c>
      <c r="B2" s="423"/>
      <c r="C2" s="423"/>
      <c r="D2" s="122"/>
      <c r="E2" s="122"/>
      <c r="F2" s="122"/>
      <c r="G2" s="122"/>
      <c r="H2" s="122"/>
      <c r="I2" s="122"/>
    </row>
    <row r="3" spans="1:10" ht="13.5" x14ac:dyDescent="0.25">
      <c r="A3" s="122"/>
      <c r="B3" s="122"/>
      <c r="C3" s="103"/>
      <c r="D3" s="122"/>
      <c r="E3" s="122"/>
      <c r="F3" s="122"/>
      <c r="G3" s="122"/>
      <c r="H3" s="122"/>
      <c r="I3" s="122"/>
    </row>
    <row r="4" spans="1:10" ht="13.5" x14ac:dyDescent="0.25">
      <c r="A4" s="122"/>
      <c r="B4" s="122"/>
      <c r="C4" s="103"/>
      <c r="D4" s="122"/>
      <c r="E4" s="122"/>
      <c r="F4" s="122"/>
      <c r="G4" s="122"/>
      <c r="H4" s="122"/>
      <c r="I4" s="122"/>
    </row>
    <row r="5" spans="1:10" ht="15" x14ac:dyDescent="0.2">
      <c r="A5" s="419" t="s">
        <v>267</v>
      </c>
      <c r="B5" s="419"/>
      <c r="C5" s="419"/>
      <c r="D5" s="419"/>
      <c r="E5" s="419"/>
      <c r="F5" s="419"/>
      <c r="G5" s="419"/>
      <c r="H5" s="419"/>
      <c r="I5" s="419"/>
    </row>
    <row r="6" spans="1:10" ht="18" customHeight="1" x14ac:dyDescent="0.2">
      <c r="A6" s="420" t="s">
        <v>110</v>
      </c>
      <c r="B6" s="420" t="s">
        <v>114</v>
      </c>
      <c r="C6" s="421" t="s">
        <v>115</v>
      </c>
      <c r="D6" s="421"/>
      <c r="E6" s="418" t="s">
        <v>118</v>
      </c>
      <c r="F6" s="418" t="s">
        <v>120</v>
      </c>
      <c r="G6" s="420" t="s">
        <v>116</v>
      </c>
      <c r="H6" s="420" t="s">
        <v>248</v>
      </c>
      <c r="I6" s="420" t="s">
        <v>60</v>
      </c>
      <c r="J6" s="4"/>
    </row>
    <row r="7" spans="1:10" ht="20.25" customHeight="1" x14ac:dyDescent="0.2">
      <c r="A7" s="420"/>
      <c r="B7" s="420"/>
      <c r="C7" s="251" t="s">
        <v>73</v>
      </c>
      <c r="D7" s="251" t="s">
        <v>117</v>
      </c>
      <c r="E7" s="418"/>
      <c r="F7" s="418"/>
      <c r="G7" s="420"/>
      <c r="H7" s="420"/>
      <c r="I7" s="420"/>
      <c r="J7" s="4"/>
    </row>
    <row r="8" spans="1:10" ht="36.75" customHeight="1" x14ac:dyDescent="0.2">
      <c r="A8" s="252">
        <v>1</v>
      </c>
      <c r="B8" s="253" t="s">
        <v>270</v>
      </c>
      <c r="C8" s="41"/>
      <c r="D8" s="41"/>
      <c r="E8" s="41"/>
      <c r="F8" s="254"/>
      <c r="G8" s="255"/>
      <c r="H8" s="256">
        <v>5</v>
      </c>
      <c r="I8" s="257">
        <f>((B$16*A$16)+(C$16*D$16))*H8</f>
        <v>3000</v>
      </c>
    </row>
    <row r="9" spans="1:10" ht="48.75" customHeight="1" x14ac:dyDescent="0.2">
      <c r="A9" s="252">
        <v>2</v>
      </c>
      <c r="B9" s="253" t="s">
        <v>270</v>
      </c>
      <c r="C9" s="252"/>
      <c r="D9" s="252"/>
      <c r="E9" s="252"/>
      <c r="F9" s="254"/>
      <c r="G9" s="255"/>
      <c r="H9" s="256">
        <v>5</v>
      </c>
      <c r="I9" s="257">
        <f t="shared" ref="I9:I10" si="0">((B$16*A$16)+(C$16*D$16))*H9</f>
        <v>3000</v>
      </c>
    </row>
    <row r="10" spans="1:10" ht="42.75" customHeight="1" x14ac:dyDescent="0.2">
      <c r="A10" s="252">
        <v>3</v>
      </c>
      <c r="B10" s="253" t="s">
        <v>270</v>
      </c>
      <c r="C10" s="258"/>
      <c r="D10" s="252"/>
      <c r="E10" s="252"/>
      <c r="F10" s="254"/>
      <c r="G10" s="255"/>
      <c r="H10" s="256">
        <v>5</v>
      </c>
      <c r="I10" s="257">
        <f t="shared" si="0"/>
        <v>3000</v>
      </c>
    </row>
    <row r="11" spans="1:10" ht="47.25" customHeight="1" x14ac:dyDescent="0.2">
      <c r="A11" s="252"/>
      <c r="B11" s="253"/>
      <c r="C11" s="258"/>
      <c r="D11" s="252"/>
      <c r="E11" s="252"/>
      <c r="F11" s="254"/>
      <c r="G11" s="255"/>
      <c r="H11" s="256"/>
      <c r="I11" s="259">
        <f>(B16+C16)*A16*D16*H11</f>
        <v>0</v>
      </c>
    </row>
    <row r="12" spans="1:10" ht="21.75" customHeight="1" x14ac:dyDescent="0.2">
      <c r="A12" s="2"/>
      <c r="B12" s="260"/>
      <c r="C12" s="127"/>
      <c r="D12" s="2"/>
      <c r="F12" s="183"/>
      <c r="H12" s="3" t="s">
        <v>119</v>
      </c>
      <c r="I12" s="261">
        <f>SUM(I8:I11)</f>
        <v>9000</v>
      </c>
    </row>
    <row r="13" spans="1:10" ht="21.75" customHeight="1" x14ac:dyDescent="0.25">
      <c r="A13" s="122"/>
      <c r="B13" s="122"/>
      <c r="C13" s="122"/>
      <c r="D13" s="122"/>
      <c r="E13" s="122"/>
      <c r="F13" s="231"/>
      <c r="G13" s="122"/>
      <c r="H13" s="230"/>
      <c r="I13" s="232"/>
    </row>
    <row r="14" spans="1:10" ht="31.5" customHeight="1" x14ac:dyDescent="0.25">
      <c r="A14" s="122"/>
      <c r="B14" s="122"/>
      <c r="C14" s="122"/>
      <c r="D14" s="122"/>
      <c r="E14" s="122"/>
      <c r="F14" s="231"/>
      <c r="G14" s="122"/>
      <c r="H14" s="230"/>
      <c r="I14" s="232"/>
    </row>
    <row r="15" spans="1:10" ht="47.25" customHeight="1" x14ac:dyDescent="0.25">
      <c r="A15" s="262" t="s">
        <v>250</v>
      </c>
      <c r="B15" s="262" t="s">
        <v>251</v>
      </c>
      <c r="C15" s="262" t="s">
        <v>252</v>
      </c>
      <c r="D15" s="262" t="s">
        <v>253</v>
      </c>
      <c r="E15" s="122"/>
      <c r="F15" s="231"/>
      <c r="G15" s="122"/>
      <c r="H15" s="263"/>
      <c r="I15" s="232"/>
      <c r="J15" s="7"/>
    </row>
    <row r="16" spans="1:10" ht="21.75" customHeight="1" x14ac:dyDescent="0.25">
      <c r="A16" s="170">
        <v>3</v>
      </c>
      <c r="B16" s="170">
        <v>200</v>
      </c>
      <c r="C16" s="170">
        <v>0</v>
      </c>
      <c r="D16" s="170">
        <v>0</v>
      </c>
      <c r="E16" s="122"/>
      <c r="F16" s="231"/>
      <c r="G16" s="122"/>
      <c r="H16" s="264"/>
      <c r="I16" s="264"/>
      <c r="J16" s="7"/>
    </row>
    <row r="17" spans="1:10" ht="13.5" x14ac:dyDescent="0.25">
      <c r="G17" s="122"/>
      <c r="H17" s="264"/>
      <c r="I17" s="264"/>
      <c r="J17" s="7"/>
    </row>
    <row r="18" spans="1:10" ht="13.5" x14ac:dyDescent="0.25">
      <c r="G18" s="122"/>
      <c r="H18" s="185"/>
      <c r="I18" s="122"/>
      <c r="J18" s="177"/>
    </row>
    <row r="19" spans="1:10" ht="15.75" x14ac:dyDescent="0.25">
      <c r="A19" s="422" t="s">
        <v>237</v>
      </c>
      <c r="B19" s="422"/>
      <c r="C19" s="422"/>
      <c r="D19" s="422"/>
      <c r="E19" s="422"/>
      <c r="F19" s="217"/>
      <c r="G19" s="235"/>
      <c r="H19" s="236"/>
      <c r="I19" s="237"/>
    </row>
    <row r="20" spans="1:10" ht="40.5" x14ac:dyDescent="0.25">
      <c r="A20" s="233" t="s">
        <v>236</v>
      </c>
      <c r="B20" s="233" t="s">
        <v>204</v>
      </c>
      <c r="C20" s="233" t="s">
        <v>219</v>
      </c>
      <c r="D20" s="233" t="s">
        <v>249</v>
      </c>
      <c r="E20" s="233" t="s">
        <v>235</v>
      </c>
      <c r="G20" s="238"/>
      <c r="H20" s="239"/>
      <c r="I20" s="237"/>
    </row>
    <row r="21" spans="1:10" ht="13.5" x14ac:dyDescent="0.25">
      <c r="A21" s="187">
        <v>1</v>
      </c>
      <c r="B21" s="188" t="s">
        <v>153</v>
      </c>
      <c r="C21" s="189">
        <v>4</v>
      </c>
      <c r="D21" s="234">
        <f>I12</f>
        <v>9000</v>
      </c>
      <c r="E21" s="220">
        <f>D21</f>
        <v>9000</v>
      </c>
      <c r="G21" s="227"/>
      <c r="H21" s="228"/>
      <c r="I21" s="178"/>
    </row>
    <row r="22" spans="1:10" x14ac:dyDescent="0.2">
      <c r="F22" s="226"/>
      <c r="G22" s="227"/>
      <c r="H22" s="228"/>
      <c r="I22" s="178"/>
    </row>
    <row r="23" spans="1:10" x14ac:dyDescent="0.2">
      <c r="A23" s="224"/>
      <c r="B23" s="223"/>
      <c r="C23" s="225"/>
      <c r="D23" s="9"/>
      <c r="F23" s="226"/>
      <c r="G23" s="227"/>
      <c r="H23" s="228"/>
      <c r="I23" s="178"/>
    </row>
    <row r="24" spans="1:10" x14ac:dyDescent="0.2">
      <c r="A24" s="224"/>
      <c r="B24" s="223"/>
      <c r="C24" s="225"/>
      <c r="D24" s="9"/>
      <c r="F24" s="226"/>
      <c r="G24" s="227"/>
      <c r="H24" s="228"/>
      <c r="I24" s="178"/>
    </row>
    <row r="25" spans="1:10" x14ac:dyDescent="0.2">
      <c r="A25" s="224"/>
      <c r="B25" s="223"/>
      <c r="C25" s="225"/>
      <c r="D25" s="9"/>
      <c r="F25" s="226"/>
      <c r="G25" s="227"/>
      <c r="H25" s="228"/>
      <c r="I25" s="178"/>
    </row>
    <row r="26" spans="1:10" x14ac:dyDescent="0.2">
      <c r="A26" s="224"/>
      <c r="B26" s="223"/>
      <c r="C26" s="225"/>
      <c r="D26" s="9"/>
      <c r="F26" s="226"/>
      <c r="G26" s="227"/>
      <c r="H26" s="228"/>
      <c r="I26" s="178"/>
    </row>
    <row r="27" spans="1:10" x14ac:dyDescent="0.2">
      <c r="A27" s="224"/>
      <c r="B27" s="223"/>
      <c r="C27" s="225"/>
      <c r="D27" s="9"/>
      <c r="F27" s="226"/>
      <c r="G27" s="227"/>
      <c r="H27" s="228"/>
      <c r="I27" s="178"/>
    </row>
    <row r="28" spans="1:10" x14ac:dyDescent="0.2">
      <c r="A28" s="224"/>
      <c r="B28" s="223"/>
      <c r="C28" s="225"/>
      <c r="D28" s="9"/>
      <c r="F28" s="226"/>
      <c r="G28" s="227"/>
      <c r="H28" s="228"/>
      <c r="I28" s="178"/>
    </row>
    <row r="29" spans="1:10" x14ac:dyDescent="0.2">
      <c r="A29" s="4"/>
      <c r="F29" s="229"/>
      <c r="G29" s="227"/>
      <c r="H29" s="9"/>
      <c r="I29" s="178"/>
    </row>
    <row r="30" spans="1:10" x14ac:dyDescent="0.2">
      <c r="F30" s="9"/>
      <c r="G30" s="9"/>
      <c r="H30" s="9"/>
    </row>
  </sheetData>
  <mergeCells count="11">
    <mergeCell ref="A19:E19"/>
    <mergeCell ref="A2:C2"/>
    <mergeCell ref="A6:A7"/>
    <mergeCell ref="B6:B7"/>
    <mergeCell ref="E6:E7"/>
    <mergeCell ref="F6:F7"/>
    <mergeCell ref="A5:I5"/>
    <mergeCell ref="I6:I7"/>
    <mergeCell ref="C6:D6"/>
    <mergeCell ref="G6:G7"/>
    <mergeCell ref="H6:H7"/>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1"/>
  <sheetViews>
    <sheetView topLeftCell="A28" workbookViewId="0">
      <selection activeCell="E32" sqref="E32"/>
    </sheetView>
  </sheetViews>
  <sheetFormatPr baseColWidth="10" defaultRowHeight="12.75" x14ac:dyDescent="0.2"/>
  <cols>
    <col min="1" max="1" width="8.42578125" customWidth="1"/>
    <col min="2" max="2" width="12.5703125" customWidth="1"/>
    <col min="3" max="3" width="23.28515625" customWidth="1"/>
    <col min="4" max="4" width="7.85546875" customWidth="1"/>
    <col min="5" max="5" width="27" customWidth="1"/>
    <col min="6" max="6" width="8.28515625" customWidth="1"/>
    <col min="7" max="7" width="19.42578125" customWidth="1"/>
    <col min="8" max="8" width="11.42578125" customWidth="1"/>
    <col min="9" max="9" width="13.85546875" customWidth="1"/>
  </cols>
  <sheetData>
    <row r="1" spans="1:9" x14ac:dyDescent="0.2">
      <c r="A1" s="2"/>
    </row>
    <row r="4" spans="1:9" x14ac:dyDescent="0.2">
      <c r="B4" s="424" t="s">
        <v>121</v>
      </c>
      <c r="C4" s="54"/>
      <c r="D4" s="54"/>
      <c r="E4" s="54"/>
      <c r="F4" s="54"/>
      <c r="H4" s="63" t="s">
        <v>122</v>
      </c>
      <c r="I4" s="64">
        <v>1000</v>
      </c>
    </row>
    <row r="5" spans="1:9" x14ac:dyDescent="0.2">
      <c r="B5" s="424"/>
      <c r="C5" s="54"/>
      <c r="D5" s="54"/>
      <c r="E5" s="54"/>
      <c r="F5" s="54"/>
      <c r="H5" s="63" t="s">
        <v>123</v>
      </c>
      <c r="I5" s="64"/>
    </row>
    <row r="6" spans="1:9" x14ac:dyDescent="0.2">
      <c r="B6" s="43"/>
      <c r="C6" s="62"/>
      <c r="D6" s="62"/>
      <c r="E6" s="62"/>
      <c r="F6" s="62"/>
      <c r="H6" s="65" t="s">
        <v>5</v>
      </c>
      <c r="I6" s="64">
        <f>I4-I5</f>
        <v>1000</v>
      </c>
    </row>
    <row r="7" spans="1:9" ht="29.25" customHeight="1" x14ac:dyDescent="0.2">
      <c r="B7" s="425" t="s">
        <v>124</v>
      </c>
      <c r="C7" s="73" t="s">
        <v>33</v>
      </c>
      <c r="D7" s="73" t="s">
        <v>60</v>
      </c>
      <c r="E7" s="73" t="s">
        <v>34</v>
      </c>
      <c r="F7" s="73" t="s">
        <v>60</v>
      </c>
      <c r="G7" s="74" t="s">
        <v>61</v>
      </c>
      <c r="H7" s="73" t="s">
        <v>60</v>
      </c>
      <c r="I7" s="70" t="s">
        <v>127</v>
      </c>
    </row>
    <row r="8" spans="1:9" x14ac:dyDescent="0.2">
      <c r="B8" s="425"/>
      <c r="C8" s="75" t="s">
        <v>126</v>
      </c>
      <c r="D8" s="76">
        <v>300</v>
      </c>
      <c r="E8" s="75" t="s">
        <v>134</v>
      </c>
      <c r="F8" s="76">
        <v>60</v>
      </c>
      <c r="G8" s="75" t="s">
        <v>135</v>
      </c>
      <c r="H8" s="76">
        <v>30</v>
      </c>
      <c r="I8" s="78"/>
    </row>
    <row r="9" spans="1:9" x14ac:dyDescent="0.2">
      <c r="B9" s="425"/>
      <c r="C9" s="77" t="s">
        <v>125</v>
      </c>
      <c r="D9" s="76">
        <v>64</v>
      </c>
      <c r="E9" s="77"/>
      <c r="F9" s="76"/>
      <c r="G9" s="77"/>
      <c r="H9" s="76"/>
      <c r="I9" s="78"/>
    </row>
    <row r="10" spans="1:9" x14ac:dyDescent="0.2">
      <c r="B10" s="425"/>
      <c r="C10" s="77"/>
      <c r="D10" s="76"/>
      <c r="E10" s="77"/>
      <c r="F10" s="76"/>
      <c r="G10" s="77"/>
      <c r="H10" s="76"/>
      <c r="I10" s="78"/>
    </row>
    <row r="11" spans="1:9" x14ac:dyDescent="0.2">
      <c r="B11" s="425"/>
      <c r="C11" s="77"/>
      <c r="D11" s="76"/>
      <c r="E11" s="77"/>
      <c r="F11" s="76"/>
      <c r="G11" s="77"/>
      <c r="H11" s="76"/>
      <c r="I11" s="78"/>
    </row>
    <row r="12" spans="1:9" x14ac:dyDescent="0.2">
      <c r="B12" s="425"/>
      <c r="C12" s="77"/>
      <c r="D12" s="76"/>
      <c r="E12" s="77"/>
      <c r="F12" s="76"/>
      <c r="G12" s="77"/>
      <c r="H12" s="76"/>
      <c r="I12" s="78"/>
    </row>
    <row r="13" spans="1:9" x14ac:dyDescent="0.2">
      <c r="B13" s="425"/>
      <c r="C13" s="77"/>
      <c r="D13" s="76"/>
      <c r="E13" s="77"/>
      <c r="F13" s="76"/>
      <c r="G13" s="77"/>
      <c r="H13" s="76"/>
      <c r="I13" s="78"/>
    </row>
    <row r="14" spans="1:9" x14ac:dyDescent="0.2">
      <c r="B14" s="425"/>
      <c r="C14" s="77"/>
      <c r="D14" s="76"/>
      <c r="E14" s="77"/>
      <c r="F14" s="76"/>
      <c r="G14" s="77"/>
      <c r="H14" s="76"/>
      <c r="I14" s="78"/>
    </row>
    <row r="15" spans="1:9" x14ac:dyDescent="0.2">
      <c r="B15" s="425"/>
      <c r="C15" s="77"/>
      <c r="D15" s="76"/>
      <c r="E15" s="77"/>
      <c r="F15" s="76"/>
      <c r="G15" s="77"/>
      <c r="H15" s="76"/>
      <c r="I15" s="78"/>
    </row>
    <row r="16" spans="1:9" x14ac:dyDescent="0.2">
      <c r="B16" s="425"/>
      <c r="C16" s="77"/>
      <c r="D16" s="76"/>
      <c r="E16" s="77"/>
      <c r="F16" s="76"/>
      <c r="G16" s="77"/>
      <c r="H16" s="76"/>
      <c r="I16" s="78"/>
    </row>
    <row r="17" spans="1:9" ht="13.5" thickBot="1" x14ac:dyDescent="0.25">
      <c r="B17" s="55"/>
      <c r="C17" s="77"/>
      <c r="D17" s="79"/>
      <c r="E17" s="77"/>
      <c r="F17" s="79"/>
      <c r="G17" s="77"/>
      <c r="H17" s="79"/>
      <c r="I17" s="78"/>
    </row>
    <row r="18" spans="1:9" ht="13.5" thickBot="1" x14ac:dyDescent="0.25">
      <c r="B18" s="69" t="s">
        <v>133</v>
      </c>
      <c r="C18" s="53"/>
      <c r="D18" s="80">
        <f>SUM(D8:D17)</f>
        <v>364</v>
      </c>
      <c r="E18" s="53"/>
      <c r="F18" s="80">
        <f>SUM(F8:F17)</f>
        <v>60</v>
      </c>
      <c r="G18" s="53"/>
      <c r="H18" s="80">
        <f>SUM(H8:H17)</f>
        <v>30</v>
      </c>
      <c r="I18" s="48">
        <f>SUM(D18+F18+H18)</f>
        <v>454</v>
      </c>
    </row>
    <row r="19" spans="1:9" ht="13.5" thickBot="1" x14ac:dyDescent="0.25">
      <c r="B19" s="57" t="s">
        <v>128</v>
      </c>
      <c r="C19" s="56" t="s">
        <v>128</v>
      </c>
      <c r="D19" s="66"/>
      <c r="E19" s="49"/>
      <c r="F19" s="49"/>
      <c r="G19" s="49"/>
      <c r="H19" s="49"/>
      <c r="I19" s="42"/>
    </row>
    <row r="20" spans="1:9" ht="13.5" thickBot="1" x14ac:dyDescent="0.25">
      <c r="B20" s="43"/>
      <c r="C20" s="47" t="s">
        <v>129</v>
      </c>
      <c r="D20" s="47"/>
      <c r="E20" s="47"/>
      <c r="F20" s="47"/>
      <c r="G20" s="47"/>
      <c r="H20" s="47"/>
      <c r="I20" s="48"/>
    </row>
    <row r="21" spans="1:9" x14ac:dyDescent="0.2">
      <c r="B21" s="426" t="s">
        <v>130</v>
      </c>
      <c r="C21" s="58" t="s">
        <v>121</v>
      </c>
      <c r="D21" s="67"/>
      <c r="E21" s="50"/>
      <c r="F21" s="50"/>
      <c r="G21" s="50"/>
      <c r="H21" s="50"/>
      <c r="I21" s="44">
        <f>I6</f>
        <v>1000</v>
      </c>
    </row>
    <row r="22" spans="1:9" x14ac:dyDescent="0.2">
      <c r="B22" s="426"/>
      <c r="C22" s="59" t="s">
        <v>131</v>
      </c>
      <c r="D22" s="61"/>
      <c r="E22" s="51"/>
      <c r="F22" s="51"/>
      <c r="G22" s="51"/>
      <c r="H22" s="51"/>
      <c r="I22" s="45">
        <f>I18</f>
        <v>454</v>
      </c>
    </row>
    <row r="23" spans="1:9" ht="13.5" thickBot="1" x14ac:dyDescent="0.25">
      <c r="B23" s="426"/>
      <c r="C23" s="60" t="s">
        <v>128</v>
      </c>
      <c r="D23" s="68"/>
      <c r="E23" s="52"/>
      <c r="F23" s="52"/>
      <c r="G23" s="52"/>
      <c r="H23" s="52"/>
      <c r="I23" s="46">
        <f>I21-I22</f>
        <v>546</v>
      </c>
    </row>
    <row r="24" spans="1:9" ht="30" customHeight="1" thickBot="1" x14ac:dyDescent="0.25">
      <c r="B24" s="43"/>
      <c r="C24" s="71" t="s">
        <v>132</v>
      </c>
      <c r="D24" s="47"/>
      <c r="E24" s="47"/>
      <c r="F24" s="47"/>
      <c r="G24" s="47"/>
      <c r="H24" s="47"/>
      <c r="I24" s="72">
        <v>0</v>
      </c>
    </row>
    <row r="30" spans="1:9" ht="15.75" x14ac:dyDescent="0.25">
      <c r="A30" s="427" t="s">
        <v>221</v>
      </c>
      <c r="B30" s="428"/>
      <c r="C30" s="428"/>
      <c r="D30" s="428"/>
      <c r="E30" s="428"/>
    </row>
    <row r="31" spans="1:9" ht="76.5" x14ac:dyDescent="0.2">
      <c r="A31" s="177" t="s">
        <v>203</v>
      </c>
      <c r="B31" s="177" t="s">
        <v>204</v>
      </c>
      <c r="C31" s="177" t="s">
        <v>219</v>
      </c>
      <c r="D31" s="177" t="s">
        <v>220</v>
      </c>
      <c r="E31" s="177" t="s">
        <v>222</v>
      </c>
    </row>
    <row r="32" spans="1:9" x14ac:dyDescent="0.2">
      <c r="A32" s="173">
        <v>1</v>
      </c>
      <c r="B32" s="135" t="s">
        <v>150</v>
      </c>
      <c r="C32" s="174">
        <v>5</v>
      </c>
      <c r="D32" s="175">
        <v>500</v>
      </c>
      <c r="E32" s="179">
        <f>[2]Oficina!H69</f>
        <v>9.4482237339380184E-3</v>
      </c>
    </row>
    <row r="33" spans="1:5" x14ac:dyDescent="0.2">
      <c r="A33" s="173">
        <v>1</v>
      </c>
      <c r="B33" s="135" t="s">
        <v>181</v>
      </c>
      <c r="C33" s="174">
        <v>10</v>
      </c>
      <c r="D33" s="175">
        <v>1000</v>
      </c>
      <c r="E33" s="179">
        <f>[2]Oficina!H70</f>
        <v>1.8896447467876037E-2</v>
      </c>
    </row>
    <row r="34" spans="1:5" x14ac:dyDescent="0.2">
      <c r="A34" s="173">
        <v>1</v>
      </c>
      <c r="B34" s="135" t="s">
        <v>189</v>
      </c>
      <c r="C34" s="174">
        <v>15</v>
      </c>
      <c r="D34" s="175">
        <v>2000</v>
      </c>
      <c r="E34" s="179">
        <f>[2]Oficina!H71</f>
        <v>3.7792894935752074E-2</v>
      </c>
    </row>
    <row r="35" spans="1:5" x14ac:dyDescent="0.2">
      <c r="A35" s="173">
        <v>1</v>
      </c>
      <c r="B35" s="135" t="s">
        <v>182</v>
      </c>
      <c r="C35" s="174">
        <v>20</v>
      </c>
      <c r="D35" s="175">
        <v>4000</v>
      </c>
      <c r="E35" s="179">
        <f>[2]Oficina!H72</f>
        <v>6.3492063492063502E-2</v>
      </c>
    </row>
    <row r="36" spans="1:5" x14ac:dyDescent="0.2">
      <c r="A36" s="173">
        <v>1</v>
      </c>
      <c r="B36" s="135" t="s">
        <v>188</v>
      </c>
      <c r="C36" s="174">
        <v>25</v>
      </c>
      <c r="D36" s="175">
        <v>8000</v>
      </c>
      <c r="E36" s="179">
        <f>[2]Oficina!H73</f>
        <v>7.9365079365079361E-2</v>
      </c>
    </row>
    <row r="37" spans="1:5" x14ac:dyDescent="0.2">
      <c r="A37" s="173">
        <v>1</v>
      </c>
      <c r="B37" s="135" t="s">
        <v>183</v>
      </c>
      <c r="C37" s="174">
        <v>30</v>
      </c>
      <c r="D37" s="175">
        <v>16000</v>
      </c>
      <c r="E37" s="179">
        <f>[2]Oficina!H74</f>
        <v>9.5238095238095233E-2</v>
      </c>
    </row>
    <row r="38" spans="1:5" x14ac:dyDescent="0.2">
      <c r="A38" s="173">
        <v>1</v>
      </c>
      <c r="B38" s="135" t="s">
        <v>184</v>
      </c>
      <c r="C38" s="174">
        <v>40</v>
      </c>
      <c r="D38" s="175">
        <v>40000</v>
      </c>
      <c r="E38" s="179">
        <f>[2]Oficina!H75</f>
        <v>0.126984126984127</v>
      </c>
    </row>
    <row r="39" spans="1:5" x14ac:dyDescent="0.2">
      <c r="A39" s="173">
        <v>1</v>
      </c>
      <c r="B39" s="135" t="s">
        <v>185</v>
      </c>
      <c r="C39" s="174">
        <v>50</v>
      </c>
      <c r="D39" s="175">
        <v>60000</v>
      </c>
      <c r="E39" s="179">
        <f>[2]Oficina!H76</f>
        <v>0.15873015873015872</v>
      </c>
    </row>
    <row r="40" spans="1:5" x14ac:dyDescent="0.2">
      <c r="A40" s="173">
        <v>1</v>
      </c>
      <c r="B40" s="135" t="s">
        <v>186</v>
      </c>
      <c r="C40" s="174">
        <v>60</v>
      </c>
      <c r="D40" s="175">
        <v>100000</v>
      </c>
      <c r="E40" s="179">
        <f>[2]Oficina!H77</f>
        <v>0.19047619047619047</v>
      </c>
    </row>
    <row r="41" spans="1:5" x14ac:dyDescent="0.2">
      <c r="A41" s="173">
        <v>1</v>
      </c>
      <c r="B41" s="135" t="s">
        <v>201</v>
      </c>
      <c r="C41" s="174">
        <v>60</v>
      </c>
      <c r="D41" s="176">
        <v>100000</v>
      </c>
      <c r="E41" s="179">
        <f>[2]Oficina!H78</f>
        <v>0.19047619047619047</v>
      </c>
    </row>
  </sheetData>
  <mergeCells count="4">
    <mergeCell ref="B4:B5"/>
    <mergeCell ref="B7:B16"/>
    <mergeCell ref="B21:B23"/>
    <mergeCell ref="A30:E3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N22"/>
  <sheetViews>
    <sheetView workbookViewId="0">
      <selection activeCell="B26" sqref="B26"/>
    </sheetView>
  </sheetViews>
  <sheetFormatPr baseColWidth="10" defaultColWidth="9.140625" defaultRowHeight="12.75" x14ac:dyDescent="0.2"/>
  <cols>
    <col min="1" max="1" width="18.5703125" customWidth="1"/>
    <col min="2" max="2" width="10.7109375" bestFit="1" customWidth="1"/>
    <col min="3" max="13" width="10.28515625" customWidth="1"/>
    <col min="14" max="14" width="11.140625" bestFit="1" customWidth="1"/>
  </cols>
  <sheetData>
    <row r="2" spans="1:14" x14ac:dyDescent="0.2">
      <c r="A2" s="3" t="s">
        <v>11</v>
      </c>
    </row>
    <row r="3" spans="1:14" s="1" customFormat="1" x14ac:dyDescent="0.2">
      <c r="B3" s="6">
        <v>42917</v>
      </c>
      <c r="C3" s="6">
        <v>42948</v>
      </c>
      <c r="D3" s="6">
        <v>42979</v>
      </c>
      <c r="E3" s="6">
        <v>43009</v>
      </c>
      <c r="F3" s="6">
        <v>43040</v>
      </c>
      <c r="G3" s="6">
        <v>43070</v>
      </c>
      <c r="H3" s="6">
        <v>43101</v>
      </c>
      <c r="I3" s="6">
        <v>43132</v>
      </c>
      <c r="J3" s="6">
        <v>43160</v>
      </c>
      <c r="K3" s="6">
        <v>43191</v>
      </c>
      <c r="L3" s="6">
        <v>43221</v>
      </c>
      <c r="M3" s="85">
        <v>43252</v>
      </c>
      <c r="N3" s="87" t="s">
        <v>9</v>
      </c>
    </row>
    <row r="4" spans="1:14" x14ac:dyDescent="0.2">
      <c r="A4" s="88" t="s">
        <v>0</v>
      </c>
      <c r="B4" s="40"/>
      <c r="C4" s="40"/>
      <c r="D4" s="40"/>
      <c r="E4" s="40"/>
      <c r="F4" s="40"/>
      <c r="G4" s="40"/>
      <c r="H4" s="40"/>
      <c r="I4" s="40"/>
      <c r="J4" s="40"/>
      <c r="K4" s="40"/>
      <c r="L4" s="40"/>
      <c r="M4" s="40"/>
      <c r="N4" s="40"/>
    </row>
    <row r="5" spans="1:14" ht="19.5" customHeight="1" x14ac:dyDescent="0.2">
      <c r="A5" s="99" t="s">
        <v>142</v>
      </c>
      <c r="B5" s="90"/>
      <c r="C5" s="90"/>
      <c r="D5" s="90"/>
      <c r="E5" s="90"/>
      <c r="F5" s="90"/>
      <c r="G5" s="90"/>
      <c r="H5" s="90"/>
      <c r="I5" s="90"/>
      <c r="J5" s="90"/>
      <c r="K5" s="90"/>
      <c r="L5" s="90"/>
      <c r="M5" s="90"/>
      <c r="N5" s="86"/>
    </row>
    <row r="6" spans="1:14" x14ac:dyDescent="0.2">
      <c r="A6" s="89"/>
      <c r="B6" s="90"/>
      <c r="C6" s="90"/>
      <c r="D6" s="90"/>
      <c r="E6" s="90"/>
      <c r="F6" s="90"/>
      <c r="G6" s="90"/>
      <c r="H6" s="90"/>
      <c r="I6" s="90"/>
      <c r="J6" s="90"/>
      <c r="K6" s="90"/>
      <c r="L6" s="90"/>
      <c r="M6" s="90"/>
      <c r="N6" s="86"/>
    </row>
    <row r="7" spans="1:14" x14ac:dyDescent="0.2">
      <c r="A7" s="89"/>
      <c r="B7" s="90"/>
      <c r="C7" s="90"/>
      <c r="D7" s="90"/>
      <c r="E7" s="90"/>
      <c r="F7" s="90"/>
      <c r="G7" s="90"/>
      <c r="H7" s="90"/>
      <c r="I7" s="90"/>
      <c r="J7" s="90"/>
      <c r="K7" s="90"/>
      <c r="L7" s="90"/>
      <c r="M7" s="90"/>
      <c r="N7" s="86"/>
    </row>
    <row r="8" spans="1:14" x14ac:dyDescent="0.2">
      <c r="A8" s="89"/>
      <c r="B8" s="90"/>
      <c r="C8" s="90"/>
      <c r="D8" s="90"/>
      <c r="E8" s="90"/>
      <c r="F8" s="90"/>
      <c r="G8" s="90"/>
      <c r="H8" s="90"/>
      <c r="I8" s="90"/>
      <c r="J8" s="90"/>
      <c r="K8" s="90"/>
      <c r="L8" s="90"/>
      <c r="M8" s="90"/>
      <c r="N8" s="86"/>
    </row>
    <row r="9" spans="1:14" x14ac:dyDescent="0.2">
      <c r="A9" s="91" t="s">
        <v>9</v>
      </c>
      <c r="B9" s="92"/>
      <c r="C9" s="92"/>
      <c r="D9" s="92"/>
      <c r="E9" s="92"/>
      <c r="F9" s="92"/>
      <c r="G9" s="92"/>
      <c r="H9" s="92"/>
      <c r="I9" s="92"/>
      <c r="J9" s="92"/>
      <c r="K9" s="92"/>
      <c r="L9" s="92"/>
      <c r="M9" s="92"/>
      <c r="N9" s="86"/>
    </row>
    <row r="10" spans="1:14" x14ac:dyDescent="0.2">
      <c r="A10" s="40"/>
      <c r="B10" s="93"/>
      <c r="C10" s="93"/>
      <c r="D10" s="93"/>
      <c r="E10" s="93"/>
      <c r="F10" s="93"/>
      <c r="G10" s="93"/>
      <c r="H10" s="93"/>
      <c r="I10" s="93"/>
      <c r="J10" s="93"/>
      <c r="K10" s="93"/>
      <c r="L10" s="93"/>
      <c r="M10" s="93"/>
      <c r="N10" s="86">
        <f>SUM(B10:M10)</f>
        <v>0</v>
      </c>
    </row>
    <row r="11" spans="1:14" x14ac:dyDescent="0.2">
      <c r="A11" s="88" t="s">
        <v>1</v>
      </c>
      <c r="B11" s="93"/>
      <c r="C11" s="93"/>
      <c r="D11" s="93"/>
      <c r="E11" s="93"/>
      <c r="F11" s="93"/>
      <c r="G11" s="93"/>
      <c r="H11" s="93"/>
      <c r="I11" s="93"/>
      <c r="J11" s="93"/>
      <c r="K11" s="93"/>
      <c r="L11" s="93"/>
      <c r="M11" s="93"/>
      <c r="N11" s="86">
        <f>SUM(B11:M11)</f>
        <v>0</v>
      </c>
    </row>
    <row r="12" spans="1:14" ht="25.5" x14ac:dyDescent="0.2">
      <c r="A12" s="89" t="s">
        <v>8</v>
      </c>
      <c r="B12" s="94"/>
      <c r="C12" s="94"/>
      <c r="D12" s="94"/>
      <c r="E12" s="94"/>
      <c r="F12" s="94"/>
      <c r="G12" s="94"/>
      <c r="H12" s="94"/>
      <c r="I12" s="94"/>
      <c r="J12" s="94"/>
      <c r="K12" s="94"/>
      <c r="L12" s="94"/>
      <c r="M12" s="94"/>
      <c r="N12" s="86"/>
    </row>
    <row r="13" spans="1:14" x14ac:dyDescent="0.2">
      <c r="A13" s="89" t="s">
        <v>6</v>
      </c>
      <c r="B13" s="94"/>
      <c r="C13" s="94"/>
      <c r="D13" s="94"/>
      <c r="E13" s="94"/>
      <c r="F13" s="94"/>
      <c r="G13" s="94"/>
      <c r="H13" s="94"/>
      <c r="I13" s="94"/>
      <c r="J13" s="94"/>
      <c r="K13" s="94"/>
      <c r="L13" s="94"/>
      <c r="M13" s="94"/>
      <c r="N13" s="86"/>
    </row>
    <row r="14" spans="1:14" x14ac:dyDescent="0.2">
      <c r="A14" s="89" t="s">
        <v>7</v>
      </c>
      <c r="B14" s="94"/>
      <c r="C14" s="94"/>
      <c r="D14" s="94"/>
      <c r="E14" s="94"/>
      <c r="F14" s="94"/>
      <c r="G14" s="94"/>
      <c r="H14" s="94"/>
      <c r="I14" s="94"/>
      <c r="J14" s="94"/>
      <c r="K14" s="94"/>
      <c r="L14" s="94"/>
      <c r="M14" s="94"/>
      <c r="N14" s="86"/>
    </row>
    <row r="15" spans="1:14" x14ac:dyDescent="0.2">
      <c r="A15" s="95" t="s">
        <v>5</v>
      </c>
      <c r="B15" s="96"/>
      <c r="C15" s="96"/>
      <c r="D15" s="96"/>
      <c r="E15" s="96"/>
      <c r="F15" s="96"/>
      <c r="G15" s="96"/>
      <c r="H15" s="96"/>
      <c r="I15" s="96"/>
      <c r="J15" s="96"/>
      <c r="K15" s="96"/>
      <c r="L15" s="96"/>
      <c r="M15" s="96"/>
      <c r="N15" s="86"/>
    </row>
    <row r="16" spans="1:14" x14ac:dyDescent="0.2">
      <c r="A16" s="40"/>
      <c r="B16" s="40"/>
      <c r="C16" s="40"/>
      <c r="D16" s="40"/>
      <c r="E16" s="40"/>
      <c r="F16" s="40"/>
      <c r="G16" s="40"/>
      <c r="H16" s="40"/>
      <c r="I16" s="40"/>
      <c r="J16" s="40"/>
      <c r="K16" s="40"/>
      <c r="L16" s="40"/>
      <c r="M16" s="40"/>
      <c r="N16" s="86"/>
    </row>
    <row r="17" spans="1:14" x14ac:dyDescent="0.2">
      <c r="A17" s="97" t="s">
        <v>10</v>
      </c>
      <c r="B17" s="98">
        <f>B9-B15</f>
        <v>0</v>
      </c>
      <c r="C17" s="98">
        <f t="shared" ref="C17:M17" si="0">C9-C15</f>
        <v>0</v>
      </c>
      <c r="D17" s="98">
        <f t="shared" si="0"/>
        <v>0</v>
      </c>
      <c r="E17" s="98">
        <f t="shared" si="0"/>
        <v>0</v>
      </c>
      <c r="F17" s="98">
        <f t="shared" si="0"/>
        <v>0</v>
      </c>
      <c r="G17" s="98">
        <f t="shared" si="0"/>
        <v>0</v>
      </c>
      <c r="H17" s="98">
        <f t="shared" si="0"/>
        <v>0</v>
      </c>
      <c r="I17" s="98">
        <f t="shared" si="0"/>
        <v>0</v>
      </c>
      <c r="J17" s="98">
        <f t="shared" si="0"/>
        <v>0</v>
      </c>
      <c r="K17" s="98">
        <f t="shared" si="0"/>
        <v>0</v>
      </c>
      <c r="L17" s="98">
        <f t="shared" si="0"/>
        <v>0</v>
      </c>
      <c r="M17" s="98">
        <f t="shared" si="0"/>
        <v>0</v>
      </c>
      <c r="N17" s="86">
        <f>SUM(B17:M17)</f>
        <v>0</v>
      </c>
    </row>
    <row r="18" spans="1:14" x14ac:dyDescent="0.2">
      <c r="A18" s="2" t="s">
        <v>12</v>
      </c>
    </row>
    <row r="19" spans="1:14" x14ac:dyDescent="0.2">
      <c r="A19" s="429" t="s">
        <v>2</v>
      </c>
      <c r="B19" s="429"/>
      <c r="C19" s="429"/>
      <c r="D19" s="429"/>
      <c r="E19" s="429"/>
      <c r="F19" s="429"/>
      <c r="G19" s="429"/>
      <c r="H19" s="429"/>
      <c r="I19" s="429"/>
      <c r="J19" s="429"/>
      <c r="K19" s="429"/>
      <c r="L19" s="429"/>
      <c r="M19" s="429"/>
    </row>
    <row r="20" spans="1:14" x14ac:dyDescent="0.2">
      <c r="A20" s="429"/>
      <c r="B20" s="429"/>
      <c r="C20" s="429"/>
      <c r="D20" s="429"/>
      <c r="E20" s="429"/>
      <c r="F20" s="429"/>
      <c r="G20" s="429"/>
      <c r="H20" s="429"/>
      <c r="I20" s="429"/>
      <c r="J20" s="429"/>
      <c r="K20" s="429"/>
      <c r="L20" s="429"/>
      <c r="M20" s="429"/>
    </row>
    <row r="21" spans="1:14" x14ac:dyDescent="0.2">
      <c r="A21" s="429"/>
      <c r="B21" s="429"/>
      <c r="C21" s="429"/>
      <c r="D21" s="429"/>
      <c r="E21" s="429"/>
      <c r="F21" s="429"/>
      <c r="G21" s="429"/>
      <c r="H21" s="429"/>
      <c r="I21" s="429"/>
      <c r="J21" s="429"/>
      <c r="K21" s="429"/>
      <c r="L21" s="429"/>
      <c r="M21" s="429"/>
    </row>
    <row r="22" spans="1:14" x14ac:dyDescent="0.2">
      <c r="A22" s="429"/>
      <c r="B22" s="429"/>
      <c r="C22" s="429"/>
      <c r="D22" s="429"/>
      <c r="E22" s="429"/>
      <c r="F22" s="429"/>
      <c r="G22" s="429"/>
      <c r="H22" s="429"/>
      <c r="I22" s="429"/>
      <c r="J22" s="429"/>
      <c r="K22" s="429"/>
      <c r="L22" s="429"/>
      <c r="M22" s="429"/>
    </row>
  </sheetData>
  <mergeCells count="1">
    <mergeCell ref="A19:M22"/>
  </mergeCells>
  <phoneticPr fontId="0" type="noConversion"/>
  <pageMargins left="0.74803149606299213" right="0.74803149606299213" top="0.98425196850393704" bottom="0.98425196850393704" header="0.51181102362204722" footer="0.51181102362204722"/>
  <pageSetup orientation="landscape" r:id="rId1"/>
  <headerFooter alignWithMargins="0">
    <oddHeader>&amp;LPresupuesto
&lt;Identificador del Documento&gt;</oddHeader>
    <oddFooter>&amp;LConfidencial&amp;C(c) Nombre de la Compañia, 2010&amp;R&amp;A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26</vt:i4>
      </vt:variant>
    </vt:vector>
  </HeadingPairs>
  <TitlesOfParts>
    <vt:vector size="35" baseType="lpstr">
      <vt:lpstr>Presupuesto </vt:lpstr>
      <vt:lpstr>Procentaje</vt:lpstr>
      <vt:lpstr>Oficina</vt:lpstr>
      <vt:lpstr>Recursos de operación</vt:lpstr>
      <vt:lpstr>Viáticos</vt:lpstr>
      <vt:lpstr>Licencias</vt:lpstr>
      <vt:lpstr>Formación</vt:lpstr>
      <vt:lpstr>Otros</vt:lpstr>
      <vt:lpstr>Presupuesto</vt:lpstr>
      <vt:lpstr>agua</vt:lpstr>
      <vt:lpstr>app_IOS</vt:lpstr>
      <vt:lpstr>cafeteria</vt:lpstr>
      <vt:lpstr>celular</vt:lpstr>
      <vt:lpstr>Chico</vt:lpstr>
      <vt:lpstr>db</vt:lpstr>
      <vt:lpstr>Grande_A</vt:lpstr>
      <vt:lpstr>Grande_B</vt:lpstr>
      <vt:lpstr>Grande_C</vt:lpstr>
      <vt:lpstr>impresoras</vt:lpstr>
      <vt:lpstr>insumos_operacion</vt:lpstr>
      <vt:lpstr>insumos_personales</vt:lpstr>
      <vt:lpstr>internet</vt:lpstr>
      <vt:lpstr>Laptops</vt:lpstr>
      <vt:lpstr>Luz</vt:lpstr>
      <vt:lpstr>Mediano_A</vt:lpstr>
      <vt:lpstr>Mediano_B</vt:lpstr>
      <vt:lpstr>Muy_grande_A</vt:lpstr>
      <vt:lpstr>Muy_grande_B</vt:lpstr>
      <vt:lpstr>Muy_grande_C</vt:lpstr>
      <vt:lpstr>Muy_grande_D</vt:lpstr>
      <vt:lpstr>Renta</vt:lpstr>
      <vt:lpstr>servidores</vt:lpstr>
      <vt:lpstr>SO_Server</vt:lpstr>
      <vt:lpstr>tabletas</vt:lpstr>
      <vt:lpstr>telefono</vt:lpstr>
    </vt:vector>
  </TitlesOfParts>
  <Company>Kernel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Kernel</dc:creator>
  <cp:lastModifiedBy>Rodolfo Argüello</cp:lastModifiedBy>
  <cp:lastPrinted>2017-08-16T18:06:32Z</cp:lastPrinted>
  <dcterms:created xsi:type="dcterms:W3CDTF">2009-05-11T22:53:34Z</dcterms:created>
  <dcterms:modified xsi:type="dcterms:W3CDTF">2020-05-28T21:39:18Z</dcterms:modified>
</cp:coreProperties>
</file>