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Методи обчислень(Рощенюк)\"/>
    </mc:Choice>
  </mc:AlternateContent>
  <xr:revisionPtr revIDLastSave="0" documentId="13_ncr:1_{C91F784B-589F-473C-9ED0-6674F86003DB}" xr6:coauthVersionLast="40" xr6:coauthVersionMax="40" xr10:uidLastSave="{00000000-0000-0000-0000-000000000000}"/>
  <bookViews>
    <workbookView xWindow="-120" yWindow="-120" windowWidth="25440" windowHeight="1539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C23" i="1" l="1"/>
  <c r="C22" i="1"/>
  <c r="C21" i="1"/>
  <c r="E12" i="1"/>
  <c r="D23" i="1"/>
  <c r="D22" i="1"/>
  <c r="D21" i="1"/>
  <c r="G36" i="1"/>
  <c r="G35" i="1"/>
  <c r="F36" i="1"/>
  <c r="F35" i="1"/>
  <c r="H34" i="1"/>
  <c r="G34" i="1"/>
  <c r="F34" i="1"/>
  <c r="H33" i="1"/>
  <c r="G33" i="1"/>
  <c r="F33" i="1"/>
  <c r="D28" i="1"/>
  <c r="F23" i="1"/>
  <c r="F22" i="1"/>
  <c r="E22" i="1"/>
  <c r="F21" i="1"/>
  <c r="E21" i="1"/>
  <c r="E25" i="1"/>
  <c r="B25" i="1"/>
  <c r="E13" i="1"/>
  <c r="E23" i="1" l="1"/>
  <c r="I21" i="1"/>
  <c r="I22" i="1" s="1"/>
  <c r="M21" i="1"/>
  <c r="I36" i="1"/>
  <c r="I35" i="1"/>
  <c r="I34" i="1"/>
  <c r="I33" i="1"/>
  <c r="H36" i="1"/>
  <c r="H35" i="1"/>
  <c r="D30" i="1"/>
  <c r="D29" i="1"/>
  <c r="M22" i="1" l="1"/>
  <c r="M23" i="1" s="1"/>
  <c r="M24" i="1" s="1"/>
  <c r="M25" i="1" s="1"/>
  <c r="I23" i="1"/>
  <c r="I24" i="1" s="1"/>
  <c r="M41" i="1"/>
  <c r="M39" i="1"/>
  <c r="M36" i="1"/>
  <c r="M34" i="1"/>
  <c r="M43" i="1"/>
  <c r="M42" i="1"/>
  <c r="M40" i="1"/>
  <c r="M38" i="1"/>
  <c r="M37" i="1"/>
  <c r="M35" i="1"/>
  <c r="M33" i="1"/>
  <c r="I25" i="1" l="1"/>
  <c r="I26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L34" i="1" l="1"/>
  <c r="L35" i="1" s="1"/>
  <c r="L36" i="1" s="1"/>
  <c r="L37" i="1" s="1"/>
  <c r="L38" i="1" s="1"/>
  <c r="L39" i="1" s="1"/>
  <c r="L40" i="1" s="1"/>
  <c r="L41" i="1" s="1"/>
  <c r="L42" i="1" s="1"/>
  <c r="L43" i="1" s="1"/>
  <c r="M26" i="1"/>
  <c r="M27" i="1" l="1"/>
  <c r="M28" i="1" s="1"/>
</calcChain>
</file>

<file path=xl/sharedStrings.xml><?xml version="1.0" encoding="utf-8"?>
<sst xmlns="http://schemas.openxmlformats.org/spreadsheetml/2006/main" count="54" uniqueCount="42">
  <si>
    <t>Лабораторна робота № 5</t>
  </si>
  <si>
    <t>ЧИСЕЛЬНЕ ІНТЕГРУВАННЯ</t>
  </si>
  <si>
    <t>Мета роботи - вивчити основні квадратурні формули й алгоритми чисельного
інтегрування.</t>
  </si>
  <si>
    <t>Квадратурна формула</t>
  </si>
  <si>
    <t>трапецій</t>
  </si>
  <si>
    <t>прямокутників</t>
  </si>
  <si>
    <t>Сімпсона</t>
  </si>
  <si>
    <t>n=8</t>
  </si>
  <si>
    <t>n=6</t>
  </si>
  <si>
    <t>I(6)</t>
  </si>
  <si>
    <t>I(8)</t>
  </si>
  <si>
    <t>a</t>
  </si>
  <si>
    <t>b</t>
  </si>
  <si>
    <t>f''(x)=</t>
  </si>
  <si>
    <t>max(f''(x))</t>
  </si>
  <si>
    <t>f'(x)=</t>
  </si>
  <si>
    <t>f'''(x)=</t>
  </si>
  <si>
    <t>i</t>
  </si>
  <si>
    <t>x</t>
  </si>
  <si>
    <t>y</t>
  </si>
  <si>
    <t>h(n=6)</t>
  </si>
  <si>
    <t>h(n=8)</t>
  </si>
  <si>
    <t>Метод</t>
  </si>
  <si>
    <t>Прямокутників</t>
  </si>
  <si>
    <t>Трапецій</t>
  </si>
  <si>
    <t>Похибка</t>
  </si>
  <si>
    <t>Порядок точності P</t>
  </si>
  <si>
    <t>Лівих прям.</t>
  </si>
  <si>
    <t>Sn</t>
  </si>
  <si>
    <t>Правих пр.</t>
  </si>
  <si>
    <t>Парабол</t>
  </si>
  <si>
    <t>S2n</t>
  </si>
  <si>
    <t>St</t>
  </si>
  <si>
    <t>h(Sn)=</t>
  </si>
  <si>
    <t>h(S2n)=</t>
  </si>
  <si>
    <r>
      <t>f</t>
    </r>
    <r>
      <rPr>
        <b/>
        <vertAlign val="superscript"/>
        <sz val="11"/>
        <color theme="1"/>
        <rFont val="Calibri"/>
        <family val="2"/>
        <charset val="204"/>
        <scheme val="minor"/>
      </rPr>
      <t>(4)</t>
    </r>
    <r>
      <rPr>
        <b/>
        <sz val="11"/>
        <color theme="1"/>
        <rFont val="Calibri"/>
        <family val="2"/>
        <charset val="204"/>
        <scheme val="minor"/>
      </rPr>
      <t>(x)=</t>
    </r>
  </si>
  <si>
    <r>
      <t>max(f</t>
    </r>
    <r>
      <rPr>
        <b/>
        <vertAlign val="superscript"/>
        <sz val="11"/>
        <color theme="1"/>
        <rFont val="Calibri"/>
        <family val="2"/>
        <charset val="204"/>
        <scheme val="minor"/>
      </rPr>
      <t>(4)</t>
    </r>
    <r>
      <rPr>
        <b/>
        <sz val="11"/>
        <color theme="1"/>
        <rFont val="Calibri"/>
        <family val="2"/>
        <charset val="204"/>
        <scheme val="minor"/>
      </rPr>
      <t>(x))</t>
    </r>
  </si>
  <si>
    <t>2/(x+1)3</t>
  </si>
  <si>
    <t>24/(x+1)5</t>
  </si>
  <si>
    <t>(-6)/(x+1)4</t>
  </si>
  <si>
    <t>(-1)/(x+1)2</t>
  </si>
  <si>
    <t>6 варіант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</si>
</sst>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6" xfId="0" applyNumberFormat="1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5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0" fillId="0" borderId="21" xfId="0" applyNumberFormat="1" applyBorder="1"/>
    <xf numFmtId="166" fontId="0" fillId="0" borderId="1" xfId="0" applyNumberFormat="1" applyBorder="1"/>
    <xf numFmtId="0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0" fillId="0" borderId="22" xfId="0" applyBorder="1"/>
    <xf numFmtId="2" fontId="0" fillId="0" borderId="14" xfId="0" applyNumberFormat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99060</xdr:colOff>
      <xdr:row>19</xdr:row>
      <xdr:rowOff>30480</xdr:rowOff>
    </xdr:from>
    <xdr:to>
      <xdr:col>3</xdr:col>
      <xdr:colOff>525817</xdr:colOff>
      <xdr:row>19</xdr:row>
      <xdr:rowOff>160031</xdr:rowOff>
    </xdr:to>
    <xdr:pic>
      <xdr:nvPicPr>
        <xdr:cNvPr id="3" name="Рисунок 2" descr="Screenshot_1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56660" y="2232660"/>
          <a:ext cx="426757" cy="129551"/>
        </a:xfrm>
        <a:prstGeom prst="rect">
          <a:avLst/>
        </a:prstGeom>
      </xdr:spPr>
    </xdr:pic>
    <xdr:clientData/>
  </xdr:twoCellAnchor>
  <xdr:twoCellAnchor editAs="oneCell">
    <xdr:from>
      <xdr:col>5</xdr:col>
      <xdr:colOff>91440</xdr:colOff>
      <xdr:row>19</xdr:row>
      <xdr:rowOff>22860</xdr:rowOff>
    </xdr:from>
    <xdr:to>
      <xdr:col>5</xdr:col>
      <xdr:colOff>518197</xdr:colOff>
      <xdr:row>19</xdr:row>
      <xdr:rowOff>152411</xdr:rowOff>
    </xdr:to>
    <xdr:pic>
      <xdr:nvPicPr>
        <xdr:cNvPr id="4" name="Рисунок 3" descr="Screenshot_1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68240" y="2225040"/>
          <a:ext cx="426757" cy="129551"/>
        </a:xfrm>
        <a:prstGeom prst="rect">
          <a:avLst/>
        </a:prstGeom>
      </xdr:spPr>
    </xdr:pic>
    <xdr:clientData/>
  </xdr:twoCellAnchor>
  <xdr:twoCellAnchor editAs="oneCell">
    <xdr:from>
      <xdr:col>7</xdr:col>
      <xdr:colOff>198120</xdr:colOff>
      <xdr:row>31</xdr:row>
      <xdr:rowOff>45720</xdr:rowOff>
    </xdr:from>
    <xdr:to>
      <xdr:col>7</xdr:col>
      <xdr:colOff>365775</xdr:colOff>
      <xdr:row>32</xdr:row>
      <xdr:rowOff>7633</xdr:rowOff>
    </xdr:to>
    <xdr:pic>
      <xdr:nvPicPr>
        <xdr:cNvPr id="5" name="Рисунок 4" descr="Screenshot_12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189220" y="5798820"/>
          <a:ext cx="167655" cy="14479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1</xdr:col>
      <xdr:colOff>47498</xdr:colOff>
      <xdr:row>13</xdr:row>
      <xdr:rowOff>171381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E3184AB-DF6E-4F5D-9CDD-FC4F4F42D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525" y="2105025"/>
          <a:ext cx="1019048" cy="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abSelected="1" topLeftCell="A14" zoomScale="115" zoomScaleNormal="115" workbookViewId="0">
      <selection activeCell="C24" sqref="C24"/>
    </sheetView>
  </sheetViews>
  <sheetFormatPr defaultRowHeight="15" x14ac:dyDescent="0.25"/>
  <cols>
    <col min="1" max="1" width="14.7109375" customWidth="1"/>
    <col min="4" max="4" width="9.42578125" customWidth="1"/>
    <col min="5" max="5" width="10.5703125" customWidth="1"/>
    <col min="6" max="6" width="12" bestFit="1" customWidth="1"/>
    <col min="7" max="7" width="9.28515625" customWidth="1"/>
    <col min="9" max="9" width="9.42578125" bestFit="1" customWidth="1"/>
    <col min="17" max="18" width="12" bestFit="1" customWidth="1"/>
    <col min="20" max="20" width="12" bestFit="1" customWidth="1"/>
  </cols>
  <sheetData>
    <row r="1" spans="1:8" x14ac:dyDescent="0.25">
      <c r="A1" s="37" t="s">
        <v>0</v>
      </c>
      <c r="B1" s="37"/>
      <c r="C1" s="37"/>
    </row>
    <row r="3" spans="1:8" x14ac:dyDescent="0.25">
      <c r="A3" s="37" t="s">
        <v>1</v>
      </c>
      <c r="B3" s="37"/>
      <c r="C3" s="37"/>
    </row>
    <row r="5" spans="1:8" x14ac:dyDescent="0.25">
      <c r="A5" s="41" t="s">
        <v>2</v>
      </c>
      <c r="B5" s="37"/>
      <c r="C5" s="37"/>
      <c r="D5" s="37"/>
    </row>
    <row r="6" spans="1:8" x14ac:dyDescent="0.25">
      <c r="A6" s="37"/>
      <c r="B6" s="37"/>
      <c r="C6" s="37"/>
      <c r="D6" s="37"/>
    </row>
    <row r="7" spans="1:8" x14ac:dyDescent="0.25">
      <c r="A7" s="37"/>
      <c r="B7" s="37"/>
      <c r="C7" s="37"/>
      <c r="D7" s="37"/>
    </row>
    <row r="10" spans="1:8" x14ac:dyDescent="0.25">
      <c r="A10" s="37" t="s">
        <v>41</v>
      </c>
      <c r="B10" s="37"/>
    </row>
    <row r="11" spans="1:8" ht="15.75" thickBot="1" x14ac:dyDescent="0.3">
      <c r="D11" s="35"/>
      <c r="E11" s="36"/>
      <c r="G11" s="26" t="s">
        <v>11</v>
      </c>
      <c r="H11" s="4">
        <v>0</v>
      </c>
    </row>
    <row r="12" spans="1:8" x14ac:dyDescent="0.25">
      <c r="A12" s="42"/>
      <c r="B12" s="43"/>
      <c r="C12" s="1"/>
      <c r="D12" s="32" t="s">
        <v>20</v>
      </c>
      <c r="E12" s="6">
        <f>(H12-H11)/6</f>
        <v>0.16666666666666666</v>
      </c>
      <c r="G12" s="26" t="s">
        <v>12</v>
      </c>
      <c r="H12" s="3">
        <v>1</v>
      </c>
    </row>
    <row r="13" spans="1:8" x14ac:dyDescent="0.25">
      <c r="A13" s="44"/>
      <c r="B13" s="45"/>
      <c r="C13" s="1"/>
      <c r="D13" s="26" t="s">
        <v>21</v>
      </c>
      <c r="E13" s="6">
        <f>(H12-H11)/8</f>
        <v>0.125</v>
      </c>
      <c r="G13" s="23" t="s">
        <v>14</v>
      </c>
      <c r="H13" s="4">
        <v>2</v>
      </c>
    </row>
    <row r="14" spans="1:8" ht="18" thickBot="1" x14ac:dyDescent="0.3">
      <c r="A14" s="46"/>
      <c r="B14" s="47"/>
      <c r="C14" s="1"/>
      <c r="D14" s="26" t="s">
        <v>15</v>
      </c>
      <c r="E14" s="5" t="s">
        <v>40</v>
      </c>
      <c r="G14" s="23" t="s">
        <v>36</v>
      </c>
      <c r="H14" s="4">
        <v>24</v>
      </c>
    </row>
    <row r="15" spans="1:8" x14ac:dyDescent="0.25">
      <c r="B15" s="1"/>
      <c r="C15" s="1"/>
      <c r="D15" s="26" t="s">
        <v>13</v>
      </c>
      <c r="E15" s="29" t="s">
        <v>37</v>
      </c>
    </row>
    <row r="16" spans="1:8" x14ac:dyDescent="0.25">
      <c r="D16" s="26" t="s">
        <v>16</v>
      </c>
      <c r="E16" s="5" t="s">
        <v>39</v>
      </c>
    </row>
    <row r="17" spans="1:14" ht="17.25" x14ac:dyDescent="0.25">
      <c r="D17" s="26" t="s">
        <v>35</v>
      </c>
      <c r="E17" s="7" t="s">
        <v>38</v>
      </c>
    </row>
    <row r="18" spans="1:14" ht="15.75" thickBot="1" x14ac:dyDescent="0.3">
      <c r="E18" s="4"/>
    </row>
    <row r="19" spans="1:14" x14ac:dyDescent="0.25">
      <c r="A19" s="48" t="s">
        <v>3</v>
      </c>
      <c r="B19" s="48"/>
      <c r="C19" s="39" t="s">
        <v>8</v>
      </c>
      <c r="D19" s="40"/>
      <c r="E19" s="37" t="s">
        <v>7</v>
      </c>
      <c r="F19" s="37"/>
      <c r="H19" s="10" t="s">
        <v>17</v>
      </c>
      <c r="I19" s="11" t="s">
        <v>18</v>
      </c>
      <c r="J19" s="12" t="s">
        <v>19</v>
      </c>
      <c r="L19" s="18" t="s">
        <v>17</v>
      </c>
      <c r="M19" s="19" t="s">
        <v>18</v>
      </c>
      <c r="N19" s="20" t="s">
        <v>19</v>
      </c>
    </row>
    <row r="20" spans="1:14" x14ac:dyDescent="0.25">
      <c r="A20" s="48"/>
      <c r="B20" s="48"/>
      <c r="C20" s="2" t="s">
        <v>9</v>
      </c>
      <c r="D20" s="2"/>
      <c r="E20" s="2" t="s">
        <v>10</v>
      </c>
      <c r="F20" s="2"/>
      <c r="H20" s="13">
        <v>0</v>
      </c>
      <c r="I20" s="4">
        <v>0</v>
      </c>
      <c r="J20" s="14">
        <v>0</v>
      </c>
      <c r="L20" s="13">
        <v>0</v>
      </c>
      <c r="M20" s="4">
        <v>0</v>
      </c>
      <c r="N20" s="14">
        <v>0</v>
      </c>
    </row>
    <row r="21" spans="1:14" x14ac:dyDescent="0.25">
      <c r="A21" s="37" t="s">
        <v>5</v>
      </c>
      <c r="B21" s="37"/>
      <c r="C21" s="4">
        <f>E12*(J20+J21+J22+J23+J24+J25)</f>
        <v>0.5698833333333333</v>
      </c>
      <c r="D21" s="4">
        <f>ABS(POWER(H12-H11,3)*H13/(24*6*6))</f>
        <v>2.3148148148148147E-3</v>
      </c>
      <c r="E21" s="4">
        <f>E13*(N20+N21+N22+N23+N24+N25+N26+N27)</f>
        <v>0.60037499999999988</v>
      </c>
      <c r="F21" s="4">
        <f>ABS(POWER(H12-H11,3)*H13/(24*8*8))</f>
        <v>1.3020833333333333E-3</v>
      </c>
      <c r="H21" s="13">
        <v>1</v>
      </c>
      <c r="I21" s="9">
        <f>I20+$E$12</f>
        <v>0.16666666666666666</v>
      </c>
      <c r="J21" s="14">
        <v>0.85709999999999997</v>
      </c>
      <c r="L21" s="13">
        <v>1</v>
      </c>
      <c r="M21" s="9">
        <f>M20+$E$13</f>
        <v>0.125</v>
      </c>
      <c r="N21" s="14">
        <v>0.88890000000000002</v>
      </c>
    </row>
    <row r="22" spans="1:14" x14ac:dyDescent="0.25">
      <c r="A22" s="37" t="s">
        <v>4</v>
      </c>
      <c r="B22" s="37"/>
      <c r="C22" s="4">
        <f>E12*((J20+J26/2)+J21+J22+J23+J24+J25)</f>
        <v>0.61155000000000004</v>
      </c>
      <c r="D22" s="4">
        <f>2*D21</f>
        <v>4.6296296296296294E-3</v>
      </c>
      <c r="E22" s="21">
        <f>E13*((N20+N28/2)+N21+N22+N23+N24+N25+N26+N27)</f>
        <v>0.63162499999999988</v>
      </c>
      <c r="F22" s="4">
        <f>2*F21</f>
        <v>2.6041666666666665E-3</v>
      </c>
      <c r="H22" s="13">
        <v>2</v>
      </c>
      <c r="I22" s="9">
        <f>I21+$E$12</f>
        <v>0.33333333333333331</v>
      </c>
      <c r="J22" s="14">
        <v>0.75</v>
      </c>
      <c r="L22" s="13">
        <v>2</v>
      </c>
      <c r="M22" s="9">
        <f>M21+$E$13</f>
        <v>0.25</v>
      </c>
      <c r="N22" s="14">
        <v>0.8</v>
      </c>
    </row>
    <row r="23" spans="1:14" x14ac:dyDescent="0.25">
      <c r="A23" s="37" t="s">
        <v>6</v>
      </c>
      <c r="B23" s="37"/>
      <c r="C23" s="4">
        <f>(4*C21+2*C22)/6</f>
        <v>0.58377222222222225</v>
      </c>
      <c r="D23" s="4">
        <f>ABS(POWER(H12-H11,3)*H14/(2880*POWER(6,4)))</f>
        <v>6.4300411522633744E-6</v>
      </c>
      <c r="E23" s="4">
        <f>(4*E21+2*E22)/8</f>
        <v>0.45809374999999991</v>
      </c>
      <c r="F23" s="4">
        <f>ABS(POWER(H12-H11,3)*H14/(2880*POWER(8,4)))</f>
        <v>2.0345052083333333E-6</v>
      </c>
      <c r="H23" s="13">
        <v>3</v>
      </c>
      <c r="I23" s="9">
        <f t="shared" ref="I23:I26" si="0">I22+$E$12</f>
        <v>0.5</v>
      </c>
      <c r="J23" s="14">
        <v>0.66669999999999996</v>
      </c>
      <c r="L23" s="13">
        <v>3</v>
      </c>
      <c r="M23" s="9">
        <f>M22+$E$13</f>
        <v>0.375</v>
      </c>
      <c r="N23" s="14">
        <v>0.72729999999999995</v>
      </c>
    </row>
    <row r="24" spans="1:14" x14ac:dyDescent="0.25">
      <c r="H24" s="13">
        <v>4</v>
      </c>
      <c r="I24" s="9">
        <f t="shared" si="0"/>
        <v>0.66666666666666663</v>
      </c>
      <c r="J24" s="14">
        <v>0.6</v>
      </c>
      <c r="L24" s="13">
        <v>4</v>
      </c>
      <c r="M24" s="9">
        <f>M23+$E$13</f>
        <v>0.5</v>
      </c>
      <c r="N24" s="14">
        <v>0.66669999999999996</v>
      </c>
    </row>
    <row r="25" spans="1:14" x14ac:dyDescent="0.25">
      <c r="A25" s="25" t="s">
        <v>33</v>
      </c>
      <c r="B25" s="4">
        <f>(0.25-0)/5</f>
        <v>0.05</v>
      </c>
      <c r="D25" s="25" t="s">
        <v>34</v>
      </c>
      <c r="E25" s="4">
        <f>2*B25</f>
        <v>0.1</v>
      </c>
      <c r="H25" s="13">
        <v>5</v>
      </c>
      <c r="I25" s="9">
        <f>I24+$E$12</f>
        <v>0.83333333333333326</v>
      </c>
      <c r="J25" s="14">
        <v>0.54549999999999998</v>
      </c>
      <c r="L25" s="13">
        <v>5</v>
      </c>
      <c r="M25" s="9">
        <f>M24+$E$13</f>
        <v>0.625</v>
      </c>
      <c r="N25" s="14">
        <v>0.61539999999999995</v>
      </c>
    </row>
    <row r="26" spans="1:14" ht="15.75" thickBot="1" x14ac:dyDescent="0.3">
      <c r="H26" s="15">
        <v>6</v>
      </c>
      <c r="I26" s="16">
        <f t="shared" si="0"/>
        <v>0.99999999999999989</v>
      </c>
      <c r="J26" s="17">
        <v>0.5</v>
      </c>
      <c r="K26" s="8"/>
      <c r="L26" s="13">
        <v>6</v>
      </c>
      <c r="M26" s="9">
        <f t="shared" ref="M26:M28" si="1">M25+$E$13</f>
        <v>0.75</v>
      </c>
      <c r="N26" s="14">
        <v>0.57140000000000002</v>
      </c>
    </row>
    <row r="27" spans="1:14" x14ac:dyDescent="0.25">
      <c r="A27" s="23" t="s">
        <v>22</v>
      </c>
      <c r="B27" s="37" t="s">
        <v>26</v>
      </c>
      <c r="C27" s="37"/>
      <c r="D27" s="37" t="s">
        <v>25</v>
      </c>
      <c r="E27" s="37"/>
      <c r="L27" s="13">
        <v>7</v>
      </c>
      <c r="M27" s="9">
        <f>M26+$E$13</f>
        <v>0.875</v>
      </c>
      <c r="N27" s="14">
        <v>0.5333</v>
      </c>
    </row>
    <row r="28" spans="1:14" ht="15.75" thickBot="1" x14ac:dyDescent="0.3">
      <c r="A28" s="23" t="s">
        <v>23</v>
      </c>
      <c r="B28" s="38">
        <v>1</v>
      </c>
      <c r="C28" s="38"/>
      <c r="D28" s="38">
        <f>H13*(H12-H11)*(B25/4)</f>
        <v>2.5000000000000001E-2</v>
      </c>
      <c r="E28" s="38"/>
      <c r="L28" s="15">
        <v>8</v>
      </c>
      <c r="M28" s="16">
        <f t="shared" si="1"/>
        <v>1</v>
      </c>
      <c r="N28" s="17">
        <v>0.5</v>
      </c>
    </row>
    <row r="29" spans="1:14" x14ac:dyDescent="0.25">
      <c r="A29" s="23" t="s">
        <v>24</v>
      </c>
      <c r="B29" s="38">
        <v>2</v>
      </c>
      <c r="C29" s="38"/>
      <c r="D29" s="38">
        <f>H13*(H12-H11)*(B25*B25/12)</f>
        <v>4.1666666666666675E-4</v>
      </c>
      <c r="E29" s="38"/>
    </row>
    <row r="30" spans="1:14" x14ac:dyDescent="0.25">
      <c r="A30" s="23" t="s">
        <v>6</v>
      </c>
      <c r="B30" s="38">
        <v>4</v>
      </c>
      <c r="C30" s="38"/>
      <c r="D30" s="38">
        <f>H14*(H12-H11)*(POWER(B25,4)/180)</f>
        <v>8.3333333333333375E-7</v>
      </c>
      <c r="E30" s="38"/>
    </row>
    <row r="32" spans="1:14" x14ac:dyDescent="0.25">
      <c r="A32" s="24" t="s">
        <v>17</v>
      </c>
      <c r="B32" s="22" t="s">
        <v>18</v>
      </c>
      <c r="C32" s="22" t="s">
        <v>19</v>
      </c>
      <c r="E32" s="24" t="s">
        <v>22</v>
      </c>
      <c r="F32" s="22" t="s">
        <v>28</v>
      </c>
      <c r="G32" s="24" t="s">
        <v>31</v>
      </c>
      <c r="H32" s="4"/>
      <c r="I32" s="24" t="s">
        <v>32</v>
      </c>
      <c r="K32" s="24" t="s">
        <v>17</v>
      </c>
      <c r="L32" s="26" t="s">
        <v>18</v>
      </c>
      <c r="M32" s="26" t="s">
        <v>19</v>
      </c>
    </row>
    <row r="33" spans="1:13" x14ac:dyDescent="0.25">
      <c r="A33" s="4">
        <v>0</v>
      </c>
      <c r="B33" s="4">
        <v>0</v>
      </c>
      <c r="C33" s="33">
        <v>36</v>
      </c>
      <c r="E33" s="4" t="s">
        <v>27</v>
      </c>
      <c r="F33" s="27">
        <f>B25*(C33+C34+C35+C36+C37+C38+C39+C40+C41+C42+C43+C44+C45+C46+C47+C48+C49+C50+C51+C52)</f>
        <v>24.322559999999999</v>
      </c>
      <c r="G33" s="28">
        <f>E25*(M33+M34+M35+M36+M37+M38+M39+M40+M41+M42)</f>
        <v>26.555260000000004</v>
      </c>
      <c r="H33" s="28">
        <f>(G33-F33)/(2^B28-1)</f>
        <v>2.2327000000000048</v>
      </c>
      <c r="I33" s="28">
        <f>G33+H33</f>
        <v>28.787960000000009</v>
      </c>
      <c r="K33" s="4">
        <v>0</v>
      </c>
      <c r="L33" s="4">
        <v>0</v>
      </c>
      <c r="M33" s="30">
        <f>C33</f>
        <v>36</v>
      </c>
    </row>
    <row r="34" spans="1:13" x14ac:dyDescent="0.25">
      <c r="A34" s="4">
        <v>1</v>
      </c>
      <c r="B34" s="4">
        <f>B33+$B$25</f>
        <v>0.05</v>
      </c>
      <c r="C34" s="34">
        <v>19.5</v>
      </c>
      <c r="E34" s="4" t="s">
        <v>29</v>
      </c>
      <c r="F34" s="28">
        <f>B25*(C34+C35+C36+C37+C38+C39+C40+C41+C42+C43+C44+C45+C46+C47+C48+C49+C50+C51+C52+C53)</f>
        <v>20.072559999999999</v>
      </c>
      <c r="G34" s="28">
        <f>E25*(M34+M35+M36+M37+M38+M39+M40+M41+M42+M43)</f>
        <v>18.055260000000004</v>
      </c>
      <c r="H34" s="28">
        <f>(G34-F34)/(2^B28-1)</f>
        <v>-2.0172999999999952</v>
      </c>
      <c r="I34" s="28">
        <f>G34+H34</f>
        <v>16.037960000000009</v>
      </c>
      <c r="K34" s="4">
        <v>1</v>
      </c>
      <c r="L34" s="4">
        <f>L33+$E$25</f>
        <v>0.1</v>
      </c>
      <c r="M34" s="30">
        <f>C35</f>
        <v>5.18</v>
      </c>
    </row>
    <row r="35" spans="1:13" x14ac:dyDescent="0.25">
      <c r="A35" s="4">
        <v>2</v>
      </c>
      <c r="B35" s="4">
        <f t="shared" ref="B35:B53" si="2">B34+$B$25</f>
        <v>0.1</v>
      </c>
      <c r="C35" s="34">
        <v>5.18</v>
      </c>
      <c r="E35" s="4" t="s">
        <v>24</v>
      </c>
      <c r="F35" s="28">
        <f>(B25/2)*(C33+C53+(2*(C34+C35+C36+C37+C38+C39+C40+C41+C42+C43+C44+C45+C46+C47+C48+C49+C50+C51+C52)))</f>
        <v>22.197559999999999</v>
      </c>
      <c r="G35" s="28">
        <f>(E25/2)*(M33+M43+(2*(M34+M35+M36+M37+M38+M39+M40+M41+M42)))</f>
        <v>22.305260000000004</v>
      </c>
      <c r="H35" s="28">
        <f>(G35-F35)/(2^B29-1)</f>
        <v>3.5900000000001597E-2</v>
      </c>
      <c r="I35" s="28">
        <f>G35+H35</f>
        <v>22.341160000000006</v>
      </c>
      <c r="K35" s="4">
        <v>2</v>
      </c>
      <c r="L35" s="4">
        <f>L34+$E$25</f>
        <v>0.2</v>
      </c>
      <c r="M35" s="30">
        <f>C37</f>
        <v>-8.25</v>
      </c>
    </row>
    <row r="36" spans="1:13" x14ac:dyDescent="0.25">
      <c r="A36" s="4">
        <v>3</v>
      </c>
      <c r="B36" s="4">
        <f t="shared" si="2"/>
        <v>0.15000000000000002</v>
      </c>
      <c r="C36" s="34">
        <v>-4.8</v>
      </c>
      <c r="E36" s="4" t="s">
        <v>30</v>
      </c>
      <c r="F36" s="28">
        <f>(B25/3)*(C33+C53+4*(C34+C36+C38+C40+C42+C44+C46+C48+C50+C52)+2*(C35+C37+C39+C41+C43+C45+C47+C49+C51))</f>
        <v>22.161659999999998</v>
      </c>
      <c r="G36" s="28">
        <f>(E25/3)*(M33+M43+4*(M34+M36+M38+M40+M42)+2*(M35+M37+M39+M41))</f>
        <v>22.221466666666668</v>
      </c>
      <c r="H36" s="28">
        <f>(G36-F36)/(2^B30-1)</f>
        <v>3.987111111111356E-3</v>
      </c>
      <c r="I36" s="28">
        <f>G36+H36</f>
        <v>22.22545377777778</v>
      </c>
      <c r="K36" s="4">
        <v>3</v>
      </c>
      <c r="L36" s="4">
        <f t="shared" ref="L36:L41" si="3">L35+$E$25</f>
        <v>0.30000000000000004</v>
      </c>
      <c r="M36" s="30">
        <f>C39</f>
        <v>11.9617</v>
      </c>
    </row>
    <row r="37" spans="1:13" x14ac:dyDescent="0.25">
      <c r="A37" s="4">
        <v>4</v>
      </c>
      <c r="B37" s="4">
        <f t="shared" si="2"/>
        <v>0.2</v>
      </c>
      <c r="C37" s="34">
        <v>-8.25</v>
      </c>
      <c r="K37" s="4">
        <v>4</v>
      </c>
      <c r="L37" s="4">
        <f t="shared" si="3"/>
        <v>0.4</v>
      </c>
      <c r="M37" s="30">
        <f>C41</f>
        <v>55.396299999999997</v>
      </c>
    </row>
    <row r="38" spans="1:13" x14ac:dyDescent="0.25">
      <c r="A38" s="4">
        <v>5</v>
      </c>
      <c r="B38" s="4">
        <f t="shared" si="2"/>
        <v>0.25</v>
      </c>
      <c r="C38" s="14">
        <v>-3</v>
      </c>
      <c r="K38" s="4">
        <v>5</v>
      </c>
      <c r="L38" s="4">
        <f t="shared" si="3"/>
        <v>0.5</v>
      </c>
      <c r="M38" s="30">
        <f>C43</f>
        <v>85</v>
      </c>
    </row>
    <row r="39" spans="1:13" x14ac:dyDescent="0.25">
      <c r="A39" s="4">
        <v>6</v>
      </c>
      <c r="B39" s="4">
        <f t="shared" si="2"/>
        <v>0.3</v>
      </c>
      <c r="C39" s="14">
        <v>11.9617</v>
      </c>
      <c r="K39" s="4">
        <v>6</v>
      </c>
      <c r="L39" s="4">
        <f t="shared" si="3"/>
        <v>0.6</v>
      </c>
      <c r="M39" s="30">
        <f>C45</f>
        <v>73.328299999999999</v>
      </c>
    </row>
    <row r="40" spans="1:13" x14ac:dyDescent="0.25">
      <c r="A40" s="4">
        <v>7</v>
      </c>
      <c r="B40" s="4">
        <f t="shared" si="2"/>
        <v>0.35</v>
      </c>
      <c r="C40" s="14">
        <v>33.019399999999997</v>
      </c>
      <c r="K40" s="4">
        <v>7</v>
      </c>
      <c r="L40" s="4">
        <f t="shared" si="3"/>
        <v>0.7</v>
      </c>
      <c r="M40" s="30">
        <f>C47</f>
        <v>36.017699999999998</v>
      </c>
    </row>
    <row r="41" spans="1:13" x14ac:dyDescent="0.25">
      <c r="A41" s="4">
        <v>8</v>
      </c>
      <c r="B41" s="4">
        <f t="shared" si="2"/>
        <v>0.39999999999999997</v>
      </c>
      <c r="C41" s="14">
        <v>55.396299999999997</v>
      </c>
      <c r="K41" s="4">
        <v>8</v>
      </c>
      <c r="L41" s="4">
        <f t="shared" si="3"/>
        <v>0.79999999999999993</v>
      </c>
      <c r="M41" s="30">
        <f>C49</f>
        <v>-1.1914</v>
      </c>
    </row>
    <row r="42" spans="1:13" x14ac:dyDescent="0.25">
      <c r="A42" s="4">
        <v>9</v>
      </c>
      <c r="B42" s="4">
        <f t="shared" si="2"/>
        <v>0.44999999999999996</v>
      </c>
      <c r="C42" s="14">
        <v>74.315399999999997</v>
      </c>
      <c r="K42" s="4">
        <v>9</v>
      </c>
      <c r="L42" s="4">
        <f>L41+$E$25</f>
        <v>0.89999999999999991</v>
      </c>
      <c r="M42" s="30">
        <f>C51</f>
        <v>-27.89</v>
      </c>
    </row>
    <row r="43" spans="1:13" x14ac:dyDescent="0.25">
      <c r="A43" s="4">
        <v>10</v>
      </c>
      <c r="B43" s="4">
        <f t="shared" si="2"/>
        <v>0.49999999999999994</v>
      </c>
      <c r="C43" s="14">
        <v>85</v>
      </c>
      <c r="K43" s="4">
        <v>10</v>
      </c>
      <c r="L43" s="4">
        <f>L42+$E$25</f>
        <v>0.99999999999999989</v>
      </c>
      <c r="M43" s="30">
        <f>C53</f>
        <v>-49</v>
      </c>
    </row>
    <row r="44" spans="1:13" x14ac:dyDescent="0.25">
      <c r="A44" s="4">
        <v>11</v>
      </c>
      <c r="B44" s="4">
        <f t="shared" si="2"/>
        <v>0.54999999999999993</v>
      </c>
      <c r="C44" s="14">
        <v>84.019400000000005</v>
      </c>
    </row>
    <row r="45" spans="1:13" x14ac:dyDescent="0.25">
      <c r="A45" s="4">
        <v>12</v>
      </c>
      <c r="B45" s="4">
        <f t="shared" si="2"/>
        <v>0.6</v>
      </c>
      <c r="C45" s="14">
        <v>73.328299999999999</v>
      </c>
    </row>
    <row r="46" spans="1:13" x14ac:dyDescent="0.25">
      <c r="A46" s="4">
        <v>13</v>
      </c>
      <c r="B46" s="4">
        <f t="shared" si="2"/>
        <v>0.65</v>
      </c>
      <c r="C46" s="14">
        <v>56.227400000000003</v>
      </c>
    </row>
    <row r="47" spans="1:13" x14ac:dyDescent="0.25">
      <c r="A47" s="4">
        <v>14</v>
      </c>
      <c r="B47" s="4">
        <f t="shared" si="2"/>
        <v>0.70000000000000007</v>
      </c>
      <c r="C47" s="14">
        <v>36.017699999999998</v>
      </c>
    </row>
    <row r="48" spans="1:13" x14ac:dyDescent="0.25">
      <c r="A48" s="4">
        <v>15</v>
      </c>
      <c r="B48" s="4">
        <f t="shared" si="2"/>
        <v>0.75000000000000011</v>
      </c>
      <c r="C48" s="14">
        <v>16</v>
      </c>
    </row>
    <row r="49" spans="1:3" x14ac:dyDescent="0.25">
      <c r="A49" s="4">
        <v>16</v>
      </c>
      <c r="B49" s="4">
        <f t="shared" si="2"/>
        <v>0.80000000000000016</v>
      </c>
      <c r="C49" s="14">
        <v>-1.1914</v>
      </c>
    </row>
    <row r="50" spans="1:3" x14ac:dyDescent="0.25">
      <c r="A50" s="4">
        <v>17</v>
      </c>
      <c r="B50" s="4">
        <f t="shared" si="2"/>
        <v>0.8500000000000002</v>
      </c>
      <c r="C50" s="14">
        <v>-15.589</v>
      </c>
    </row>
    <row r="51" spans="1:3" x14ac:dyDescent="0.25">
      <c r="A51" s="31">
        <v>18</v>
      </c>
      <c r="B51" s="4">
        <f t="shared" si="2"/>
        <v>0.90000000000000024</v>
      </c>
      <c r="C51" s="14">
        <v>-27.89</v>
      </c>
    </row>
    <row r="52" spans="1:3" x14ac:dyDescent="0.25">
      <c r="A52" s="31">
        <v>19</v>
      </c>
      <c r="B52" s="4">
        <f t="shared" si="2"/>
        <v>0.95000000000000029</v>
      </c>
      <c r="C52" s="14">
        <v>-38.793999999999997</v>
      </c>
    </row>
    <row r="53" spans="1:3" ht="15.75" thickBot="1" x14ac:dyDescent="0.3">
      <c r="A53" s="31">
        <v>20</v>
      </c>
      <c r="B53" s="4">
        <f t="shared" si="2"/>
        <v>1.0000000000000002</v>
      </c>
      <c r="C53" s="17">
        <v>-49</v>
      </c>
    </row>
  </sheetData>
  <mergeCells count="19">
    <mergeCell ref="A23:B23"/>
    <mergeCell ref="C19:D19"/>
    <mergeCell ref="E19:F19"/>
    <mergeCell ref="A1:C1"/>
    <mergeCell ref="A3:C3"/>
    <mergeCell ref="A5:D7"/>
    <mergeCell ref="A10:B10"/>
    <mergeCell ref="A12:B14"/>
    <mergeCell ref="A19:B20"/>
    <mergeCell ref="A21:B21"/>
    <mergeCell ref="A22:B22"/>
    <mergeCell ref="B27:C27"/>
    <mergeCell ref="D27:E27"/>
    <mergeCell ref="B28:C28"/>
    <mergeCell ref="B30:C30"/>
    <mergeCell ref="B29:C29"/>
    <mergeCell ref="D28:E28"/>
    <mergeCell ref="D29:E29"/>
    <mergeCell ref="D30:E3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RePack by SPecialiST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2021-03-31T20:57:43Z</dcterms:created>
  <dcterms:modified xsi:type="dcterms:W3CDTF">2021-04-20T06:07:23Z</dcterms:modified>
</cp:coreProperties>
</file>