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ere-my.sharepoint.com/personal/visputepankaj_johndeere_com/Documents/Desktop/Personal folder/Data science/"/>
    </mc:Choice>
  </mc:AlternateContent>
  <xr:revisionPtr revIDLastSave="62" documentId="8_{ED0B95B7-68B7-4BBE-A199-4DAD736CCC7C}" xr6:coauthVersionLast="47" xr6:coauthVersionMax="47" xr10:uidLastSave="{2AE7B53A-3932-4992-86C3-8CB543578357}"/>
  <bookViews>
    <workbookView xWindow="-110" yWindow="-110" windowWidth="19420" windowHeight="10420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H33" i="1"/>
  <c r="H45" i="1"/>
  <c r="H49" i="1"/>
  <c r="H44" i="1"/>
  <c r="H52" i="1" a="1"/>
  <c r="H52" i="1" s="1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H48" i="1"/>
  <c r="H47" i="1"/>
  <c r="H43" i="1"/>
  <c r="H42" i="1"/>
  <c r="H30" i="1"/>
  <c r="H39" i="1"/>
  <c r="H38" i="1"/>
  <c r="H37" i="1"/>
  <c r="H36" i="1"/>
  <c r="H32" i="1"/>
  <c r="H31" i="1"/>
  <c r="H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<sst xmlns="http://schemas.openxmlformats.org/spreadsheetml/2006/main" count="832" uniqueCount="78">
  <si>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</si>
  <si>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</si>
  <si>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</si>
  <si>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</si>
  <si>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</si>
  <si>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</si>
  <si>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</si>
  <si>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</si>
  <si>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</si>
  <si>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</si>
  <si>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</si>
  <si>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</si>
  <si>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</si>
  <si>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</si>
  <si>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</si>
  <si>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</si>
  <si>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</si>
  <si>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</si>
  <si>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</si>
  <si>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</si>
  <si>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</si>
  <si>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</si>
  <si>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</si>
  <si>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</si>
  <si>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</si>
  <si>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</si>
  <si>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</si>
  <si>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</si>
  <si>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</si>
  <si>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</si>
  <si>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</si>
  <si>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</si>
  <si>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</si>
  <si>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</si>
  <si>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</si>
  <si>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</si>
  <si>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</si>
  <si>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</si>
  <si>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</si>
  <si>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</si>
  <si>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</si>
  <si>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</si>
  <si>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</si>
  <si>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</si>
  <si>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</si>
  <si>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</si>
  <si>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</si>
  <si>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</si>
  <si>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</si>
  <si>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</si>
  <si>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</si>
  <si>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</si>
  <si>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</si>
  <si>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</si>
  <si>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</si>
  <si>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</si>
  <si>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</si>
  <si>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</si>
  <si>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</si>
  <si>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</si>
  <si>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</si>
  <si>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</si>
  <si>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</si>
  <si>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</si>
  <si>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</si>
  <si>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</si>
  <si>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</si>
  <si>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</si>
  <si>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</si>
  <si>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</si>
  <si>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</si>
  <si>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</si>
  <si>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</si>
  <si>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&lt;20</t>
  </si>
  <si>
    <t>&lt;=2/6/2013</t>
  </si>
  <si>
    <t>&gt;=2/3/2013</t>
  </si>
  <si>
    <t>&gt;=5/10/2013</t>
  </si>
  <si>
    <t>&lt;=5/20/2013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</si>
</sst>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6" borderId="1" xfId="0" applyFill="1" applyBorder="1"/>
    <xf numFmtId="0" fontId="7" fillId="0" borderId="1" xfId="0" applyFont="1" applyBorder="1" applyAlignment="1">
      <alignment horizontal="left"/>
    </xf>
    <xf numFmtId="0" fontId="0" fillId="5" borderId="1" xfId="0" applyFill="1" applyBorder="1"/>
    <xf numFmtId="0" fontId="1" fillId="0" borderId="1" xfId="0" applyFont="1" applyBorder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45" sqref="H45"/>
    </sheetView>
  </sheetViews>
  <sheetFormatPr defaultRowHeight="14.5" x14ac:dyDescent="0.35"/>
  <cols>
    <col min="2" max="2" width="11.6328125" style="18" customWidth="1"/>
    <col min="3" max="3" width="17.453125" customWidth="1"/>
    <col min="4" max="4" width="17.54296875" customWidth="1"/>
    <col min="5" max="5" width="36.1796875" customWidth="1"/>
    <col min="6" max="6" width="12.54296875" customWidth="1"/>
    <col min="7" max="7" width="13.36328125" customWidth="1"/>
  </cols>
  <sheetData>
    <row r="1" spans="1:7" ht="29" x14ac:dyDescent="0.3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5">
      <c r="E27" s="15" t="s">
        <v>71</v>
      </c>
      <c r="H27" t="s">
        <v>72</v>
      </c>
    </row>
    <row r="28" spans="1:8" x14ac:dyDescent="0.35">
      <c r="F28" s="2"/>
    </row>
    <row r="29" spans="1:8" ht="15.5" x14ac:dyDescent="0.35">
      <c r="E29" s="22" t="s">
        <v>31</v>
      </c>
      <c r="F29" s="1"/>
      <c r="G29" s="1"/>
      <c r="H29" s="23">
        <f>COUNTIF(G2:G25,"Boston")</f>
        <v>4</v>
      </c>
    </row>
    <row r="30" spans="1:8" ht="15.5" x14ac:dyDescent="0.35">
      <c r="E30" s="22" t="s">
        <v>32</v>
      </c>
      <c r="F30" s="1"/>
      <c r="G30" s="1"/>
      <c r="H30" s="23">
        <f>SUMIF(D2:D25,"microwave",E2:E25)</f>
        <v>120</v>
      </c>
    </row>
    <row r="31" spans="1:8" ht="15.5" x14ac:dyDescent="0.35">
      <c r="E31" s="22" t="s">
        <v>33</v>
      </c>
      <c r="F31" s="1"/>
      <c r="G31" s="1"/>
      <c r="H31" s="23">
        <f>COUNTIF(F2:F25,"truck 3")</f>
        <v>8</v>
      </c>
    </row>
    <row r="32" spans="1:8" ht="15.5" x14ac:dyDescent="0.35">
      <c r="E32" s="22" t="s">
        <v>34</v>
      </c>
      <c r="F32" s="1"/>
      <c r="G32" s="1"/>
      <c r="H32" s="23">
        <f>COUNTIF(C2:C25,"Peter White")</f>
        <v>6</v>
      </c>
    </row>
    <row r="33" spans="5:8" ht="15.5" x14ac:dyDescent="0.35">
      <c r="E33" s="22" t="s">
        <v>26</v>
      </c>
      <c r="F33" s="1"/>
      <c r="G33" s="1" t="s">
        <v>73</v>
      </c>
      <c r="H33" s="21">
        <f>COUNTIF(E2:E25,G33)</f>
        <v>9</v>
      </c>
    </row>
    <row r="34" spans="5:8" ht="15.5" x14ac:dyDescent="0.35">
      <c r="E34" s="14"/>
    </row>
    <row r="35" spans="5:8" ht="15.5" x14ac:dyDescent="0.35">
      <c r="E35" s="14"/>
      <c r="F35" s="2"/>
    </row>
    <row r="36" spans="5:8" ht="15.5" x14ac:dyDescent="0.35">
      <c r="E36" s="22" t="s">
        <v>23</v>
      </c>
      <c r="F36" s="1"/>
      <c r="G36" s="1"/>
      <c r="H36" s="1">
        <f>SUMIF(D2:D25,"refrigerator",E2:E25)</f>
        <v>105</v>
      </c>
    </row>
    <row r="37" spans="5:8" ht="15.5" x14ac:dyDescent="0.35">
      <c r="E37" s="22" t="s">
        <v>24</v>
      </c>
      <c r="F37" s="1"/>
      <c r="G37" s="1"/>
      <c r="H37" s="1">
        <f>SUMIF(D2:D25,"washing machine",E2:E25)</f>
        <v>164</v>
      </c>
    </row>
    <row r="38" spans="5:8" ht="15.5" x14ac:dyDescent="0.35">
      <c r="E38" s="22" t="s">
        <v>30</v>
      </c>
      <c r="F38" s="1"/>
      <c r="G38" s="1"/>
      <c r="H38" s="1">
        <f>SUMIF(F2:F25,"truck 4",E2:E25)</f>
        <v>156</v>
      </c>
    </row>
    <row r="39" spans="5:8" ht="15.5" x14ac:dyDescent="0.35">
      <c r="E39" s="22" t="s">
        <v>40</v>
      </c>
      <c r="F39" s="1"/>
      <c r="G39" s="1"/>
      <c r="H39" s="1">
        <f xml:space="preserve"> SUM(E2:E25)- SUMIF(F2:F25,"airplane",E2:E25)</f>
        <v>511</v>
      </c>
    </row>
    <row r="40" spans="5:8" ht="15.5" x14ac:dyDescent="0.35">
      <c r="E40" s="14"/>
    </row>
    <row r="41" spans="5:8" ht="15.5" x14ac:dyDescent="0.35">
      <c r="E41" s="14"/>
      <c r="F41" s="2"/>
    </row>
    <row r="42" spans="5:8" ht="15.5" x14ac:dyDescent="0.35">
      <c r="E42" s="22" t="s">
        <v>35</v>
      </c>
      <c r="F42" s="1"/>
      <c r="G42" s="1"/>
      <c r="H42" s="1">
        <f>SUMIFS(E2:E25,D2:D25,"microwave",G2:G25,"Boston")</f>
        <v>40</v>
      </c>
    </row>
    <row r="43" spans="5:8" ht="15.5" x14ac:dyDescent="0.35">
      <c r="E43" s="22" t="s">
        <v>36</v>
      </c>
      <c r="F43" s="1"/>
      <c r="G43" s="1"/>
      <c r="H43" s="1">
        <f>COUNTIFS(C2:C25,"Peter White",F2:F25,"truck 1")</f>
        <v>2</v>
      </c>
    </row>
    <row r="44" spans="5:8" ht="15.5" x14ac:dyDescent="0.35">
      <c r="E44" s="22" t="s">
        <v>37</v>
      </c>
      <c r="F44" s="1"/>
      <c r="G44" s="1"/>
      <c r="H44" s="21">
        <f>COUNTIFS(G2:G25,"Boston",B2:B25,"&gt;2/3/2013")</f>
        <v>2</v>
      </c>
    </row>
    <row r="45" spans="5:8" ht="15.5" x14ac:dyDescent="0.35">
      <c r="E45" s="22" t="s">
        <v>38</v>
      </c>
      <c r="F45" s="1"/>
      <c r="G45" s="1" t="s">
        <v>75</v>
      </c>
      <c r="H45" s="21">
        <f>COUNTIFS(B2:B25,G45,B2:B25,G46)</f>
        <v>14</v>
      </c>
    </row>
    <row r="46" spans="5:8" ht="15.5" x14ac:dyDescent="0.35">
      <c r="E46" s="22"/>
      <c r="F46" s="24"/>
      <c r="G46" s="1" t="s">
        <v>74</v>
      </c>
      <c r="H46" s="1"/>
    </row>
    <row r="47" spans="5:8" ht="15.5" x14ac:dyDescent="0.35">
      <c r="E47" s="22" t="s">
        <v>27</v>
      </c>
      <c r="F47" s="1"/>
      <c r="G47" s="1"/>
      <c r="H47" s="1">
        <f>SUMIFS(E2:E25,D2:D25,"microwave",G2:G25,"NY")</f>
        <v>25</v>
      </c>
    </row>
    <row r="48" spans="5:8" ht="15.5" x14ac:dyDescent="0.35">
      <c r="E48" s="22" t="s">
        <v>29</v>
      </c>
      <c r="F48" s="1"/>
      <c r="G48" s="1"/>
      <c r="H48" s="1">
        <f>SUMIFS(E2:E25,G2:G25,"Pittsburgh",F2:F25,"truck 1")</f>
        <v>75</v>
      </c>
    </row>
    <row r="49" spans="5:8" ht="15.5" x14ac:dyDescent="0.35">
      <c r="E49" s="22" t="s">
        <v>39</v>
      </c>
      <c r="F49" s="1"/>
      <c r="G49" s="1" t="s">
        <v>75</v>
      </c>
      <c r="H49" s="21">
        <f>SUMIFS(E2:E25,B2:B25,G49,B2:B25,G50)</f>
        <v>309</v>
      </c>
    </row>
    <row r="50" spans="5:8" ht="15.5" x14ac:dyDescent="0.35">
      <c r="E50" s="22"/>
      <c r="F50" s="1"/>
      <c r="G50" s="1" t="s">
        <v>74</v>
      </c>
      <c r="H50" s="1"/>
    </row>
    <row r="51" spans="5:8" ht="15.5" x14ac:dyDescent="0.35">
      <c r="E51" s="14"/>
    </row>
    <row r="52" spans="5:8" ht="15.5" x14ac:dyDescent="0.35">
      <c r="E52" s="22" t="s">
        <v>28</v>
      </c>
      <c r="F52" s="1"/>
      <c r="G52" s="1"/>
      <c r="H52" s="21" cm="1">
        <f t="array" ref="H52">SUM(SUMIF(G2:G25,{"NY","Baltimore","Philadelphia"},E2:E25))</f>
        <v>386</v>
      </c>
    </row>
  </sheetData>
  <autoFilter ref="A1:G25" xr:uid="{00000000-0001-0000-0000-000000000000}"/>
  <pageMargins left="0.7" right="0.7" top="0.75" bottom="0.75" header="0.3" footer="0.3"/>
  <pageSetup orientation="landscape" horizontalDpi="300" verticalDpi="300" r:id="rId1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workbookViewId="0">
      <selection activeCell="G12" sqref="G12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7" ht="48" customHeight="1" x14ac:dyDescent="0.3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7" x14ac:dyDescent="0.35">
      <c r="A2" s="1" t="s">
        <v>45</v>
      </c>
      <c r="B2" s="1">
        <f>COUNTIF(B16:B241,A2)</f>
        <v>71</v>
      </c>
      <c r="C2" s="1">
        <f>SUMIF(B16:B241,A2,E16:E241)</f>
        <v>717</v>
      </c>
      <c r="D2" s="1">
        <f>COUNTIFS(B16:B241,A2,D16:D241,"Cash")</f>
        <v>42</v>
      </c>
      <c r="E2" s="1">
        <f>COUNTIFS(B16:B241,A2,D16:D241,"credit card")</f>
        <v>29</v>
      </c>
      <c r="F2" s="1">
        <f>SUMIFS(E16:E241,B16:B241,A2,D16:D241,"cash")</f>
        <v>414</v>
      </c>
    </row>
    <row r="3" spans="1:7" x14ac:dyDescent="0.35">
      <c r="A3" s="6" t="s">
        <v>43</v>
      </c>
      <c r="B3" s="1">
        <f t="shared" ref="B3:B5" si="0">COUNTIF(B17:B242,A3)</f>
        <v>46</v>
      </c>
      <c r="C3" s="1">
        <f t="shared" ref="C3:C5" si="1">SUMIF(B17:B242,A3,E17:E242)</f>
        <v>1934</v>
      </c>
      <c r="D3" s="1">
        <f t="shared" ref="D3:D5" si="2">COUNTIFS(B17:B242,A3,D17:D242,"Cash")</f>
        <v>31</v>
      </c>
      <c r="E3" s="1">
        <f t="shared" ref="E3:E5" si="3">COUNTIFS(B17:B242,A3,D17:D242,"credit card")</f>
        <v>15</v>
      </c>
      <c r="F3" s="1">
        <f t="shared" ref="F3:F5" si="4">SUMIFS(E17:E242,B17:B242,A3,D17:D242,"cash")</f>
        <v>1350</v>
      </c>
    </row>
    <row r="4" spans="1:7" x14ac:dyDescent="0.35">
      <c r="A4" s="7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</row>
    <row r="5" spans="1:7" x14ac:dyDescent="0.35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7" ht="47.25" customHeight="1" x14ac:dyDescent="0.3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7" x14ac:dyDescent="0.35">
      <c r="A9" s="6" t="s">
        <v>49</v>
      </c>
      <c r="B9" s="1">
        <f>COUNTIF(C16:C241,A9)</f>
        <v>25</v>
      </c>
      <c r="C9" s="1">
        <f>SUMIF(C16:C241,A9,E16:E241)</f>
        <v>688</v>
      </c>
      <c r="D9" s="1">
        <f>COUNTIFS(C16:C241,A9,B16:B241,"Shaving")</f>
        <v>7</v>
      </c>
      <c r="E9" s="1">
        <f>COUNTIFS(C16:C241,A9,B16:B241,"kids")</f>
        <v>1</v>
      </c>
      <c r="F9" s="21">
        <f>SUMIFS($E$16:$E$241,$B$16:$B$241,"Shaving",$A$16:$A$241,$G$10,$A$16:$A$241,$G$9,$C$16:$C$241,A9)</f>
        <v>31</v>
      </c>
      <c r="G9" t="s">
        <v>76</v>
      </c>
    </row>
    <row r="10" spans="1:7" x14ac:dyDescent="0.35">
      <c r="A10" s="6" t="s">
        <v>50</v>
      </c>
      <c r="B10" s="1">
        <f t="shared" ref="B10:B11" si="5">COUNTIF(C17:C242,A10)</f>
        <v>31</v>
      </c>
      <c r="C10" s="1">
        <f t="shared" ref="C10:C11" si="6">SUMIF(C17:C242,A10,E17:E242)</f>
        <v>965</v>
      </c>
      <c r="D10" s="1">
        <f t="shared" ref="D10:D11" si="7">COUNTIFS(C17:C242,A10,B17:B242,"Shaving")</f>
        <v>8</v>
      </c>
      <c r="E10" s="1">
        <f t="shared" ref="E10:E11" si="8">COUNTIFS(C17:C242,A10,B17:B242,"kids")</f>
        <v>1</v>
      </c>
      <c r="F10" s="21">
        <f t="shared" ref="F10:F11" si="9">SUMIFS($E$16:$E$241,$B$16:$B$241,"Shaving",$A$16:$A$241,$G$10,$A$16:$A$241,$G$9,$C$16:$C$241,A10)</f>
        <v>24</v>
      </c>
      <c r="G10" t="s">
        <v>77</v>
      </c>
    </row>
    <row r="11" spans="1:7" x14ac:dyDescent="0.35">
      <c r="A11" s="6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21">
        <f t="shared" si="9"/>
        <v>38</v>
      </c>
    </row>
    <row r="12" spans="1:7" x14ac:dyDescent="0.35">
      <c r="B12" s="13"/>
    </row>
    <row r="13" spans="1:7" x14ac:dyDescent="0.35">
      <c r="B13" s="13"/>
    </row>
    <row r="14" spans="1:7" x14ac:dyDescent="0.35">
      <c r="A14" s="20" t="s">
        <v>61</v>
      </c>
      <c r="B14" s="20"/>
      <c r="C14" s="20"/>
      <c r="D14" s="20"/>
      <c r="E14" s="20"/>
    </row>
    <row r="15" spans="1:7" x14ac:dyDescent="0.3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7" x14ac:dyDescent="0.3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Pankaj Vispute</cp:lastModifiedBy>
  <dcterms:created xsi:type="dcterms:W3CDTF">2013-06-05T17:23:06Z</dcterms:created>
  <dcterms:modified xsi:type="dcterms:W3CDTF">2023-08-21T03:27:11Z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  <property fmtid="{D5CDD505-2E9C-101B-9397-08002B2CF9AE}" pid="9" name="MSIP_Label_029374dd-2437-4816-8d63-bf9cc1b578e5_Enabled">
    <vt:lpwstr>true</vt:lpwstr>
  </property>
  <property fmtid="{D5CDD505-2E9C-101B-9397-08002B2CF9AE}" pid="10" name="MSIP_Label_029374dd-2437-4816-8d63-bf9cc1b578e5_SetDate">
    <vt:lpwstr>2023-08-20T10:56:05Z</vt:lpwstr>
  </property>
  <property fmtid="{D5CDD505-2E9C-101B-9397-08002B2CF9AE}" pid="11" name="MSIP_Label_029374dd-2437-4816-8d63-bf9cc1b578e5_Method">
    <vt:lpwstr>Privileged</vt:lpwstr>
  </property>
  <property fmtid="{D5CDD505-2E9C-101B-9397-08002B2CF9AE}" pid="12" name="MSIP_Label_029374dd-2437-4816-8d63-bf9cc1b578e5_Name">
    <vt:lpwstr>Public</vt:lpwstr>
  </property>
  <property fmtid="{D5CDD505-2E9C-101B-9397-08002B2CF9AE}" pid="13" name="MSIP_Label_029374dd-2437-4816-8d63-bf9cc1b578e5_SiteId">
    <vt:lpwstr>39b03722-b836-496a-85ec-850f0957ca6b</vt:lpwstr>
  </property>
  <property fmtid="{D5CDD505-2E9C-101B-9397-08002B2CF9AE}" pid="14" name="MSIP_Label_029374dd-2437-4816-8d63-bf9cc1b578e5_ActionId">
    <vt:lpwstr>9f93dfa7-8a72-4501-b6dc-870635061302</vt:lpwstr>
  </property>
  <property fmtid="{D5CDD505-2E9C-101B-9397-08002B2CF9AE}" pid="15" name="MSIP_Label_029374dd-2437-4816-8d63-bf9cc1b578e5_ContentBits">
    <vt:lpwstr>2</vt:lpwstr>
  </property>
</Properties>
</file>