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600" yWindow="255" windowWidth="19395" windowHeight="7485"/>
  </bookViews>
  <sheets>
    <sheet name="建制车" sheetId="1" r:id="rId1"/>
    <sheet name="社会车" sheetId="2" r:id="rId2"/>
    <sheet name="公车" sheetId="4" r:id="rId3"/>
  </sheets>
  <externalReferences>
    <externalReference r:id="rId4"/>
  </externalReferences>
  <definedNames>
    <definedName name="_xlnm._FilterDatabase" localSheetId="0" hidden="1">建制车!$A$5:$R$5</definedName>
  </definedNames>
  <calcPr calcId="125725"/>
</workbook>
</file>

<file path=xl/calcChain.xml><?xml version="1.0" encoding="utf-8"?>
<calcChain xmlns="http://schemas.openxmlformats.org/spreadsheetml/2006/main">
  <c r="R12" i="1"/>
  <c r="R7"/>
  <c r="R366" i="2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65"/>
  <c r="R340"/>
  <c r="R341"/>
  <c r="R364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42"/>
  <c r="S335"/>
  <c r="S336"/>
  <c r="S337"/>
  <c r="S338"/>
  <c r="S339"/>
  <c r="S334"/>
  <c r="O337"/>
  <c r="R337" s="1"/>
  <c r="T337" s="1"/>
  <c r="O333"/>
  <c r="R333" s="1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60"/>
  <c r="O61"/>
  <c r="O62"/>
  <c r="O63"/>
  <c r="O64"/>
  <c r="O65"/>
  <c r="O66"/>
  <c r="O67"/>
  <c r="O68"/>
  <c r="O69"/>
  <c r="O70"/>
  <c r="O71"/>
  <c r="O72"/>
  <c r="O73"/>
  <c r="O105"/>
  <c r="O109"/>
  <c r="O113"/>
  <c r="O117"/>
  <c r="O121"/>
  <c r="O125"/>
  <c r="O129"/>
  <c r="O134"/>
  <c r="O138"/>
  <c r="O142"/>
  <c r="O146"/>
  <c r="O150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N332"/>
  <c r="O332" s="1"/>
  <c r="R332" s="1"/>
  <c r="N333"/>
  <c r="N334"/>
  <c r="O334" s="1"/>
  <c r="R334" s="1"/>
  <c r="T334" s="1"/>
  <c r="N335"/>
  <c r="O335" s="1"/>
  <c r="R335" s="1"/>
  <c r="T335" s="1"/>
  <c r="N336"/>
  <c r="O336" s="1"/>
  <c r="R336" s="1"/>
  <c r="T336" s="1"/>
  <c r="N337"/>
  <c r="N338"/>
  <c r="O338" s="1"/>
  <c r="R338" s="1"/>
  <c r="T338" s="1"/>
  <c r="N339"/>
  <c r="O339" s="1"/>
  <c r="R339" s="1"/>
  <c r="T339" s="1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05"/>
  <c r="N300"/>
  <c r="N301"/>
  <c r="N302"/>
  <c r="N303"/>
  <c r="N304"/>
  <c r="N299"/>
  <c r="R287"/>
  <c r="R288"/>
  <c r="R289"/>
  <c r="R290"/>
  <c r="R291"/>
  <c r="R292"/>
  <c r="R293"/>
  <c r="R286"/>
  <c r="R279"/>
  <c r="R280"/>
  <c r="R281"/>
  <c r="R282"/>
  <c r="R283"/>
  <c r="R284"/>
  <c r="R285"/>
  <c r="R278"/>
  <c r="R277"/>
  <c r="R276"/>
  <c r="N275"/>
  <c r="R275" s="1"/>
  <c r="N274"/>
  <c r="R274" s="1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45"/>
  <c r="N217"/>
  <c r="R217" s="1"/>
  <c r="N218"/>
  <c r="R218" s="1"/>
  <c r="N219"/>
  <c r="R219" s="1"/>
  <c r="N220"/>
  <c r="R220" s="1"/>
  <c r="N221"/>
  <c r="R221" s="1"/>
  <c r="N222"/>
  <c r="R222" s="1"/>
  <c r="N223"/>
  <c r="R223" s="1"/>
  <c r="N224"/>
  <c r="R224" s="1"/>
  <c r="N225"/>
  <c r="R225" s="1"/>
  <c r="N226"/>
  <c r="R226" s="1"/>
  <c r="N227"/>
  <c r="R227" s="1"/>
  <c r="N228"/>
  <c r="R228" s="1"/>
  <c r="N229"/>
  <c r="R229" s="1"/>
  <c r="N230"/>
  <c r="R230" s="1"/>
  <c r="N231"/>
  <c r="R231" s="1"/>
  <c r="N232"/>
  <c r="R232" s="1"/>
  <c r="N233"/>
  <c r="R233" s="1"/>
  <c r="N234"/>
  <c r="R234" s="1"/>
  <c r="N235"/>
  <c r="R235" s="1"/>
  <c r="N236"/>
  <c r="R236" s="1"/>
  <c r="N237"/>
  <c r="R237" s="1"/>
  <c r="N238"/>
  <c r="R238" s="1"/>
  <c r="N239"/>
  <c r="R239" s="1"/>
  <c r="N240"/>
  <c r="R240" s="1"/>
  <c r="N241"/>
  <c r="R241" s="1"/>
  <c r="N242"/>
  <c r="R242" s="1"/>
  <c r="N243"/>
  <c r="R243" s="1"/>
  <c r="N244"/>
  <c r="R244" s="1"/>
  <c r="N216"/>
  <c r="R216" s="1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197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78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55"/>
  <c r="N133"/>
  <c r="R133" s="1"/>
  <c r="N134"/>
  <c r="R134" s="1"/>
  <c r="N135"/>
  <c r="R135" s="1"/>
  <c r="N136"/>
  <c r="R136" s="1"/>
  <c r="N137"/>
  <c r="R137" s="1"/>
  <c r="N138"/>
  <c r="R138" s="1"/>
  <c r="N139"/>
  <c r="R139" s="1"/>
  <c r="N140"/>
  <c r="R140" s="1"/>
  <c r="N141"/>
  <c r="R141" s="1"/>
  <c r="N142"/>
  <c r="R142" s="1"/>
  <c r="N143"/>
  <c r="R143" s="1"/>
  <c r="N144"/>
  <c r="R144" s="1"/>
  <c r="N145"/>
  <c r="R145" s="1"/>
  <c r="N146"/>
  <c r="R146" s="1"/>
  <c r="N147"/>
  <c r="R147" s="1"/>
  <c r="N148"/>
  <c r="R148" s="1"/>
  <c r="N149"/>
  <c r="R149" s="1"/>
  <c r="N150"/>
  <c r="R150" s="1"/>
  <c r="N151"/>
  <c r="R151" s="1"/>
  <c r="N152"/>
  <c r="R152" s="1"/>
  <c r="N153"/>
  <c r="R153" s="1"/>
  <c r="N154"/>
  <c r="R154" s="1"/>
  <c r="N132"/>
  <c r="R132" s="1"/>
  <c r="N131"/>
  <c r="R131" s="1"/>
  <c r="N130"/>
  <c r="R130" s="1"/>
  <c r="N129"/>
  <c r="R129" s="1"/>
  <c r="N128"/>
  <c r="R128" s="1"/>
  <c r="N127"/>
  <c r="R127" s="1"/>
  <c r="N126"/>
  <c r="R126" s="1"/>
  <c r="N125"/>
  <c r="R125" s="1"/>
  <c r="N124"/>
  <c r="R124" s="1"/>
  <c r="N123"/>
  <c r="R123" s="1"/>
  <c r="N122"/>
  <c r="R122" s="1"/>
  <c r="N121"/>
  <c r="R121" s="1"/>
  <c r="N120"/>
  <c r="R120" s="1"/>
  <c r="N119"/>
  <c r="R119" s="1"/>
  <c r="N118"/>
  <c r="R118" s="1"/>
  <c r="N117"/>
  <c r="R117" s="1"/>
  <c r="N116"/>
  <c r="R116" s="1"/>
  <c r="N115"/>
  <c r="R115" s="1"/>
  <c r="N114"/>
  <c r="R114" s="1"/>
  <c r="N113"/>
  <c r="R113" s="1"/>
  <c r="N112"/>
  <c r="R112" s="1"/>
  <c r="N111"/>
  <c r="R111" s="1"/>
  <c r="N110"/>
  <c r="R110" s="1"/>
  <c r="N109"/>
  <c r="R109" s="1"/>
  <c r="N108"/>
  <c r="R108" s="1"/>
  <c r="N107"/>
  <c r="R107" s="1"/>
  <c r="N106"/>
  <c r="R106" s="1"/>
  <c r="N105"/>
  <c r="R105" s="1"/>
  <c r="N104"/>
  <c r="R104" s="1"/>
  <c r="N103"/>
  <c r="R103" s="1"/>
  <c r="N75"/>
  <c r="R75" s="1"/>
  <c r="N76"/>
  <c r="R76" s="1"/>
  <c r="N77"/>
  <c r="R77" s="1"/>
  <c r="N78"/>
  <c r="R78" s="1"/>
  <c r="N79"/>
  <c r="R79" s="1"/>
  <c r="N80"/>
  <c r="R80" s="1"/>
  <c r="N81"/>
  <c r="R81" s="1"/>
  <c r="N82"/>
  <c r="R82" s="1"/>
  <c r="N83"/>
  <c r="R83" s="1"/>
  <c r="N84"/>
  <c r="R84" s="1"/>
  <c r="N85"/>
  <c r="R85" s="1"/>
  <c r="N86"/>
  <c r="R86" s="1"/>
  <c r="N87"/>
  <c r="R87" s="1"/>
  <c r="N88"/>
  <c r="R88" s="1"/>
  <c r="N89"/>
  <c r="R89" s="1"/>
  <c r="N90"/>
  <c r="R90" s="1"/>
  <c r="N91"/>
  <c r="R91" s="1"/>
  <c r="N92"/>
  <c r="R92" s="1"/>
  <c r="N93"/>
  <c r="R93" s="1"/>
  <c r="N94"/>
  <c r="R94" s="1"/>
  <c r="N95"/>
  <c r="R95" s="1"/>
  <c r="N96"/>
  <c r="R96" s="1"/>
  <c r="N97"/>
  <c r="R97" s="1"/>
  <c r="N98"/>
  <c r="R98" s="1"/>
  <c r="N99"/>
  <c r="R99" s="1"/>
  <c r="N100"/>
  <c r="R100" s="1"/>
  <c r="N101"/>
  <c r="R101" s="1"/>
  <c r="N102"/>
  <c r="R102" s="1"/>
  <c r="N74"/>
  <c r="R74" s="1"/>
  <c r="R61"/>
  <c r="R62"/>
  <c r="R63"/>
  <c r="R64"/>
  <c r="R65"/>
  <c r="R66"/>
  <c r="R67"/>
  <c r="R68"/>
  <c r="R69"/>
  <c r="R70"/>
  <c r="R71"/>
  <c r="R72"/>
  <c r="R73"/>
  <c r="R60"/>
  <c r="J47"/>
  <c r="J48"/>
  <c r="J49"/>
  <c r="J50"/>
  <c r="J51"/>
  <c r="J52"/>
  <c r="J53"/>
  <c r="J54"/>
  <c r="J55"/>
  <c r="J56"/>
  <c r="J57"/>
  <c r="J58"/>
  <c r="J59"/>
  <c r="J46"/>
  <c r="I47"/>
  <c r="I48"/>
  <c r="I49"/>
  <c r="I50"/>
  <c r="I51"/>
  <c r="I52"/>
  <c r="I53"/>
  <c r="I54"/>
  <c r="I55"/>
  <c r="I56"/>
  <c r="I57"/>
  <c r="I58"/>
  <c r="I59"/>
  <c r="I46"/>
  <c r="H47"/>
  <c r="H48"/>
  <c r="H49"/>
  <c r="H50"/>
  <c r="H51"/>
  <c r="H52"/>
  <c r="H53"/>
  <c r="H54"/>
  <c r="H55"/>
  <c r="H56"/>
  <c r="H57"/>
  <c r="H58"/>
  <c r="H59"/>
  <c r="H46"/>
  <c r="C46"/>
  <c r="C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2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6"/>
  <c r="P194" i="1"/>
  <c r="P195"/>
  <c r="P196"/>
  <c r="P197"/>
  <c r="P198"/>
  <c r="P199"/>
  <c r="P200"/>
  <c r="P201"/>
  <c r="P202"/>
  <c r="P203"/>
  <c r="P204"/>
  <c r="P205"/>
  <c r="P206"/>
  <c r="P193"/>
  <c r="O206"/>
  <c r="R206" s="1"/>
  <c r="N206"/>
  <c r="N205"/>
  <c r="O205" s="1"/>
  <c r="R205" s="1"/>
  <c r="N204"/>
  <c r="O204" s="1"/>
  <c r="N203"/>
  <c r="O203" s="1"/>
  <c r="R203" s="1"/>
  <c r="O202"/>
  <c r="R202" s="1"/>
  <c r="N202"/>
  <c r="N201"/>
  <c r="O201" s="1"/>
  <c r="R201" s="1"/>
  <c r="N200"/>
  <c r="O200" s="1"/>
  <c r="N199"/>
  <c r="O199" s="1"/>
  <c r="R199" s="1"/>
  <c r="O198"/>
  <c r="R198" s="1"/>
  <c r="N198"/>
  <c r="N197"/>
  <c r="O197" s="1"/>
  <c r="R197" s="1"/>
  <c r="N196"/>
  <c r="O196" s="1"/>
  <c r="N195"/>
  <c r="O195" s="1"/>
  <c r="R195" s="1"/>
  <c r="O194"/>
  <c r="R194" s="1"/>
  <c r="N194"/>
  <c r="N193"/>
  <c r="O193" s="1"/>
  <c r="R193" s="1"/>
  <c r="O186"/>
  <c r="R186" s="1"/>
  <c r="N180"/>
  <c r="O180" s="1"/>
  <c r="R180" s="1"/>
  <c r="N181"/>
  <c r="O181" s="1"/>
  <c r="R181" s="1"/>
  <c r="N182"/>
  <c r="O182" s="1"/>
  <c r="R182" s="1"/>
  <c r="N183"/>
  <c r="O183" s="1"/>
  <c r="R183" s="1"/>
  <c r="N184"/>
  <c r="O184" s="1"/>
  <c r="R184" s="1"/>
  <c r="N185"/>
  <c r="O185" s="1"/>
  <c r="R185" s="1"/>
  <c r="N186"/>
  <c r="N187"/>
  <c r="O187" s="1"/>
  <c r="R187" s="1"/>
  <c r="N188"/>
  <c r="O188" s="1"/>
  <c r="R188" s="1"/>
  <c r="N189"/>
  <c r="O189" s="1"/>
  <c r="R189" s="1"/>
  <c r="N190"/>
  <c r="O190" s="1"/>
  <c r="R190" s="1"/>
  <c r="N191"/>
  <c r="O191" s="1"/>
  <c r="R191" s="1"/>
  <c r="N192"/>
  <c r="O192" s="1"/>
  <c r="R192" s="1"/>
  <c r="N179"/>
  <c r="O179" s="1"/>
  <c r="R179" s="1"/>
  <c r="N178"/>
  <c r="O178" s="1"/>
  <c r="R178" s="1"/>
  <c r="N177"/>
  <c r="O177" s="1"/>
  <c r="R177" s="1"/>
  <c r="N176"/>
  <c r="O176" s="1"/>
  <c r="R176" s="1"/>
  <c r="N175"/>
  <c r="O175" s="1"/>
  <c r="R175" s="1"/>
  <c r="N174"/>
  <c r="O174" s="1"/>
  <c r="R174" s="1"/>
  <c r="N173"/>
  <c r="O173" s="1"/>
  <c r="R173" s="1"/>
  <c r="O172"/>
  <c r="R172" s="1"/>
  <c r="N172"/>
  <c r="N171"/>
  <c r="O171" s="1"/>
  <c r="R171" s="1"/>
  <c r="N170"/>
  <c r="O170" s="1"/>
  <c r="R170" s="1"/>
  <c r="N169"/>
  <c r="O169" s="1"/>
  <c r="R169" s="1"/>
  <c r="N168"/>
  <c r="O168" s="1"/>
  <c r="R168" s="1"/>
  <c r="N167"/>
  <c r="O167" s="1"/>
  <c r="R167" s="1"/>
  <c r="P154"/>
  <c r="P155"/>
  <c r="P156"/>
  <c r="P157"/>
  <c r="P158"/>
  <c r="P159"/>
  <c r="P160"/>
  <c r="P161"/>
  <c r="P162"/>
  <c r="P163"/>
  <c r="P164"/>
  <c r="P165"/>
  <c r="P166"/>
  <c r="P153"/>
  <c r="N166"/>
  <c r="O166" s="1"/>
  <c r="R166" s="1"/>
  <c r="O165"/>
  <c r="R165" s="1"/>
  <c r="N165"/>
  <c r="N164"/>
  <c r="O164" s="1"/>
  <c r="N163"/>
  <c r="O163" s="1"/>
  <c r="N162"/>
  <c r="O162" s="1"/>
  <c r="R162" s="1"/>
  <c r="N161"/>
  <c r="O161" s="1"/>
  <c r="N160"/>
  <c r="O160" s="1"/>
  <c r="N159"/>
  <c r="O159" s="1"/>
  <c r="N158"/>
  <c r="O158" s="1"/>
  <c r="R158" s="1"/>
  <c r="N157"/>
  <c r="O157" s="1"/>
  <c r="N156"/>
  <c r="O156" s="1"/>
  <c r="N155"/>
  <c r="O155" s="1"/>
  <c r="N154"/>
  <c r="O154" s="1"/>
  <c r="R154" s="1"/>
  <c r="N153"/>
  <c r="O153" s="1"/>
  <c r="N152"/>
  <c r="O152" s="1"/>
  <c r="R152" s="1"/>
  <c r="N151"/>
  <c r="O151" s="1"/>
  <c r="R151" s="1"/>
  <c r="N150"/>
  <c r="O150" s="1"/>
  <c r="R150" s="1"/>
  <c r="N149"/>
  <c r="O149" s="1"/>
  <c r="R149" s="1"/>
  <c r="N148"/>
  <c r="O148" s="1"/>
  <c r="R148" s="1"/>
  <c r="N147"/>
  <c r="O147" s="1"/>
  <c r="R147" s="1"/>
  <c r="N146"/>
  <c r="O146" s="1"/>
  <c r="R146" s="1"/>
  <c r="N145"/>
  <c r="O145" s="1"/>
  <c r="R145" s="1"/>
  <c r="N144"/>
  <c r="O144" s="1"/>
  <c r="R144" s="1"/>
  <c r="N143"/>
  <c r="O143" s="1"/>
  <c r="R143" s="1"/>
  <c r="N142"/>
  <c r="O142" s="1"/>
  <c r="R142" s="1"/>
  <c r="N141"/>
  <c r="O141"/>
  <c r="R141" s="1"/>
  <c r="N140"/>
  <c r="O140"/>
  <c r="R140" s="1"/>
  <c r="N139"/>
  <c r="O139"/>
  <c r="R139" s="1"/>
  <c r="O241" i="2" l="1"/>
  <c r="O237"/>
  <c r="O233"/>
  <c r="O229"/>
  <c r="O225"/>
  <c r="O221"/>
  <c r="O217"/>
  <c r="O153"/>
  <c r="O149"/>
  <c r="O145"/>
  <c r="O141"/>
  <c r="O137"/>
  <c r="O133"/>
  <c r="O101"/>
  <c r="O97"/>
  <c r="O93"/>
  <c r="O89"/>
  <c r="O85"/>
  <c r="O81"/>
  <c r="O77"/>
  <c r="O274"/>
  <c r="O242"/>
  <c r="O238"/>
  <c r="O234"/>
  <c r="O230"/>
  <c r="O226"/>
  <c r="O222"/>
  <c r="O218"/>
  <c r="O130"/>
  <c r="O126"/>
  <c r="O122"/>
  <c r="O118"/>
  <c r="O114"/>
  <c r="O110"/>
  <c r="O106"/>
  <c r="O102"/>
  <c r="O98"/>
  <c r="O94"/>
  <c r="O90"/>
  <c r="O86"/>
  <c r="O82"/>
  <c r="O78"/>
  <c r="O74"/>
  <c r="O275"/>
  <c r="O243"/>
  <c r="O239"/>
  <c r="O235"/>
  <c r="O231"/>
  <c r="O227"/>
  <c r="O223"/>
  <c r="O219"/>
  <c r="O151"/>
  <c r="O147"/>
  <c r="O143"/>
  <c r="O139"/>
  <c r="O135"/>
  <c r="O131"/>
  <c r="O127"/>
  <c r="O123"/>
  <c r="O119"/>
  <c r="O115"/>
  <c r="O111"/>
  <c r="O107"/>
  <c r="O103"/>
  <c r="O99"/>
  <c r="O95"/>
  <c r="O91"/>
  <c r="O87"/>
  <c r="O83"/>
  <c r="O79"/>
  <c r="O75"/>
  <c r="R153" i="1"/>
  <c r="R157"/>
  <c r="O244" i="2"/>
  <c r="O240"/>
  <c r="O236"/>
  <c r="O232"/>
  <c r="O228"/>
  <c r="O224"/>
  <c r="O220"/>
  <c r="O216"/>
  <c r="O152"/>
  <c r="O148"/>
  <c r="O144"/>
  <c r="O140"/>
  <c r="O136"/>
  <c r="O132"/>
  <c r="O128"/>
  <c r="O124"/>
  <c r="O120"/>
  <c r="O116"/>
  <c r="O112"/>
  <c r="O108"/>
  <c r="O104"/>
  <c r="O100"/>
  <c r="O96"/>
  <c r="O92"/>
  <c r="O88"/>
  <c r="O84"/>
  <c r="O80"/>
  <c r="O76"/>
  <c r="N58"/>
  <c r="R58" s="1"/>
  <c r="N54"/>
  <c r="R54" s="1"/>
  <c r="N50"/>
  <c r="R50" s="1"/>
  <c r="N52"/>
  <c r="O52" s="1"/>
  <c r="N57"/>
  <c r="R57" s="1"/>
  <c r="N53"/>
  <c r="O53" s="1"/>
  <c r="N49"/>
  <c r="R49" s="1"/>
  <c r="N6"/>
  <c r="R6" s="1"/>
  <c r="N22"/>
  <c r="R22" s="1"/>
  <c r="N18"/>
  <c r="R18" s="1"/>
  <c r="N14"/>
  <c r="O14" s="1"/>
  <c r="N10"/>
  <c r="R10" s="1"/>
  <c r="N59"/>
  <c r="R59" s="1"/>
  <c r="N55"/>
  <c r="R55" s="1"/>
  <c r="N51"/>
  <c r="R51" s="1"/>
  <c r="N47"/>
  <c r="R47" s="1"/>
  <c r="R53"/>
  <c r="N25"/>
  <c r="R25" s="1"/>
  <c r="N17"/>
  <c r="R17" s="1"/>
  <c r="N9"/>
  <c r="R9" s="1"/>
  <c r="R52"/>
  <c r="N23"/>
  <c r="R23" s="1"/>
  <c r="N19"/>
  <c r="R19" s="1"/>
  <c r="N15"/>
  <c r="R15" s="1"/>
  <c r="N11"/>
  <c r="R11" s="1"/>
  <c r="N7"/>
  <c r="O7" s="1"/>
  <c r="N46"/>
  <c r="R46" s="1"/>
  <c r="N56"/>
  <c r="R56" s="1"/>
  <c r="N48"/>
  <c r="R48" s="1"/>
  <c r="N21"/>
  <c r="R21" s="1"/>
  <c r="N13"/>
  <c r="O13" s="1"/>
  <c r="N24"/>
  <c r="R24" s="1"/>
  <c r="N20"/>
  <c r="R20" s="1"/>
  <c r="N16"/>
  <c r="R16" s="1"/>
  <c r="N12"/>
  <c r="R12" s="1"/>
  <c r="N8"/>
  <c r="R8" s="1"/>
  <c r="R13"/>
  <c r="R14"/>
  <c r="R7"/>
  <c r="R196" i="1"/>
  <c r="R200"/>
  <c r="R204"/>
  <c r="R159"/>
  <c r="R161"/>
  <c r="R155"/>
  <c r="R163"/>
  <c r="R156"/>
  <c r="R160"/>
  <c r="R164"/>
  <c r="O54" i="2" l="1"/>
  <c r="O18"/>
  <c r="O17"/>
  <c r="O12"/>
  <c r="O47"/>
  <c r="O23"/>
  <c r="O50"/>
  <c r="O49"/>
  <c r="O48"/>
  <c r="O8"/>
  <c r="O24"/>
  <c r="O59"/>
  <c r="O19"/>
  <c r="O10"/>
  <c r="O6"/>
  <c r="O9"/>
  <c r="O25"/>
  <c r="O46"/>
  <c r="O20"/>
  <c r="O55"/>
  <c r="O15"/>
  <c r="O58"/>
  <c r="O22"/>
  <c r="O57"/>
  <c r="O21"/>
  <c r="O56"/>
  <c r="O16"/>
  <c r="O51"/>
  <c r="O11"/>
  <c r="N125" i="1"/>
  <c r="N128"/>
  <c r="O128" s="1"/>
  <c r="R128" s="1"/>
  <c r="N129"/>
  <c r="O129" s="1"/>
  <c r="R129" s="1"/>
  <c r="N130"/>
  <c r="O130" s="1"/>
  <c r="R130" s="1"/>
  <c r="N131"/>
  <c r="O131" s="1"/>
  <c r="R131" s="1"/>
  <c r="N132"/>
  <c r="O132" s="1"/>
  <c r="R132" s="1"/>
  <c r="N133"/>
  <c r="O133" s="1"/>
  <c r="R133" s="1"/>
  <c r="N134"/>
  <c r="O134" s="1"/>
  <c r="R134" s="1"/>
  <c r="N135"/>
  <c r="O135" s="1"/>
  <c r="R135" s="1"/>
  <c r="N136"/>
  <c r="O136" s="1"/>
  <c r="R136" s="1"/>
  <c r="N137"/>
  <c r="O137" s="1"/>
  <c r="R137" s="1"/>
  <c r="N138"/>
  <c r="O138" s="1"/>
  <c r="R138" s="1"/>
  <c r="N7" l="1"/>
  <c r="O7" s="1"/>
  <c r="N8"/>
  <c r="O8" s="1"/>
  <c r="N9"/>
  <c r="N10"/>
  <c r="N11"/>
  <c r="O11" s="1"/>
  <c r="N12"/>
  <c r="O12" s="1"/>
  <c r="N13"/>
  <c r="N14"/>
  <c r="N15"/>
  <c r="O15" s="1"/>
  <c r="N16"/>
  <c r="O16" s="1"/>
  <c r="N17"/>
  <c r="N18"/>
  <c r="N19"/>
  <c r="O19" s="1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O56" s="1"/>
  <c r="N57"/>
  <c r="N58"/>
  <c r="N59"/>
  <c r="O59" s="1"/>
  <c r="N60"/>
  <c r="O60" s="1"/>
  <c r="R60" s="1"/>
  <c r="N61"/>
  <c r="N62"/>
  <c r="N63"/>
  <c r="N64"/>
  <c r="O64" s="1"/>
  <c r="N65"/>
  <c r="N66"/>
  <c r="N67"/>
  <c r="O67" s="1"/>
  <c r="N68"/>
  <c r="O68" s="1"/>
  <c r="N69"/>
  <c r="N70"/>
  <c r="N71"/>
  <c r="N72"/>
  <c r="O72" s="1"/>
  <c r="N73"/>
  <c r="N74"/>
  <c r="N75"/>
  <c r="O75" s="1"/>
  <c r="N76"/>
  <c r="O76" s="1"/>
  <c r="N77"/>
  <c r="N78"/>
  <c r="N79"/>
  <c r="O79" s="1"/>
  <c r="N80"/>
  <c r="O80" s="1"/>
  <c r="N81"/>
  <c r="N82"/>
  <c r="N83"/>
  <c r="O83" s="1"/>
  <c r="N84"/>
  <c r="O84" s="1"/>
  <c r="N85"/>
  <c r="N86"/>
  <c r="N87"/>
  <c r="O87" s="1"/>
  <c r="N88"/>
  <c r="O88" s="1"/>
  <c r="N89"/>
  <c r="N90"/>
  <c r="N91"/>
  <c r="O91" s="1"/>
  <c r="N92"/>
  <c r="O92" s="1"/>
  <c r="N93"/>
  <c r="N94"/>
  <c r="N95"/>
  <c r="O95" s="1"/>
  <c r="N96"/>
  <c r="N97"/>
  <c r="N98"/>
  <c r="O98" s="1"/>
  <c r="R98" s="1"/>
  <c r="N99"/>
  <c r="N100"/>
  <c r="O100" s="1"/>
  <c r="R100" s="1"/>
  <c r="N101"/>
  <c r="N102"/>
  <c r="O102" s="1"/>
  <c r="R102" s="1"/>
  <c r="N103"/>
  <c r="O103" s="1"/>
  <c r="R103" s="1"/>
  <c r="N104"/>
  <c r="O104" s="1"/>
  <c r="R104" s="1"/>
  <c r="N105"/>
  <c r="N106"/>
  <c r="O106" s="1"/>
  <c r="R106" s="1"/>
  <c r="N107"/>
  <c r="N108"/>
  <c r="O108" s="1"/>
  <c r="R108" s="1"/>
  <c r="N109"/>
  <c r="N110"/>
  <c r="O110" s="1"/>
  <c r="R110" s="1"/>
  <c r="N111"/>
  <c r="N112"/>
  <c r="N113"/>
  <c r="N114"/>
  <c r="N115"/>
  <c r="N116"/>
  <c r="N117"/>
  <c r="N118"/>
  <c r="N119"/>
  <c r="N120"/>
  <c r="N121"/>
  <c r="N122"/>
  <c r="N123"/>
  <c r="N124"/>
  <c r="N6"/>
  <c r="O97"/>
  <c r="R97" s="1"/>
  <c r="O99"/>
  <c r="R99" s="1"/>
  <c r="O101"/>
  <c r="R101" s="1"/>
  <c r="O105"/>
  <c r="R105" s="1"/>
  <c r="O107"/>
  <c r="R107" s="1"/>
  <c r="O109"/>
  <c r="R109" s="1"/>
  <c r="P120"/>
  <c r="P121"/>
  <c r="P122"/>
  <c r="P123"/>
  <c r="P124"/>
  <c r="P125"/>
  <c r="P119"/>
  <c r="O112"/>
  <c r="R112" s="1"/>
  <c r="O113"/>
  <c r="R113" s="1"/>
  <c r="O114"/>
  <c r="R114" s="1"/>
  <c r="O115"/>
  <c r="R115" s="1"/>
  <c r="O116"/>
  <c r="R116" s="1"/>
  <c r="O117"/>
  <c r="R117" s="1"/>
  <c r="O118"/>
  <c r="R118" s="1"/>
  <c r="O119"/>
  <c r="R119" s="1"/>
  <c r="O120"/>
  <c r="R120" s="1"/>
  <c r="O121"/>
  <c r="O122"/>
  <c r="O123"/>
  <c r="O124"/>
  <c r="R124" s="1"/>
  <c r="O125"/>
  <c r="O111"/>
  <c r="R111" s="1"/>
  <c r="O96"/>
  <c r="O9"/>
  <c r="O10"/>
  <c r="O13"/>
  <c r="O14"/>
  <c r="O17"/>
  <c r="O18"/>
  <c r="O54"/>
  <c r="O58"/>
  <c r="O62"/>
  <c r="O66"/>
  <c r="O70"/>
  <c r="O74"/>
  <c r="O78"/>
  <c r="O81"/>
  <c r="O82"/>
  <c r="O85"/>
  <c r="O86"/>
  <c r="O89"/>
  <c r="O90"/>
  <c r="O93"/>
  <c r="O94"/>
  <c r="O6"/>
  <c r="R6" s="1"/>
  <c r="P67"/>
  <c r="P68"/>
  <c r="P69"/>
  <c r="P70"/>
  <c r="P71"/>
  <c r="P72"/>
  <c r="P73"/>
  <c r="P74"/>
  <c r="P75"/>
  <c r="P76"/>
  <c r="P77"/>
  <c r="P66"/>
  <c r="O55"/>
  <c r="O57"/>
  <c r="O61"/>
  <c r="O63"/>
  <c r="O65"/>
  <c r="O69"/>
  <c r="O71"/>
  <c r="O73"/>
  <c r="O77"/>
  <c r="R122" l="1"/>
  <c r="R125"/>
  <c r="R123"/>
  <c r="R121"/>
  <c r="O43"/>
  <c r="O52"/>
  <c r="O44"/>
  <c r="O53"/>
  <c r="O32" l="1"/>
  <c r="O33"/>
  <c r="R33" s="1"/>
  <c r="O27"/>
  <c r="R27" s="1"/>
  <c r="O35"/>
  <c r="R35" s="1"/>
  <c r="O36"/>
  <c r="O45"/>
  <c r="O46"/>
  <c r="O48"/>
  <c r="O50"/>
  <c r="O42"/>
  <c r="O51"/>
  <c r="R43"/>
  <c r="R44"/>
  <c r="P30"/>
  <c r="P29"/>
  <c r="O28"/>
  <c r="O29"/>
  <c r="O22"/>
  <c r="O23"/>
  <c r="P28"/>
  <c r="R96"/>
  <c r="R95"/>
  <c r="R94"/>
  <c r="R93"/>
  <c r="R92"/>
  <c r="R91"/>
  <c r="R90"/>
  <c r="R88"/>
  <c r="R86"/>
  <c r="R84"/>
  <c r="R83"/>
  <c r="R82"/>
  <c r="R81"/>
  <c r="R80"/>
  <c r="R79"/>
  <c r="R78"/>
  <c r="R77"/>
  <c r="R65"/>
  <c r="R64"/>
  <c r="R63"/>
  <c r="R62"/>
  <c r="R73"/>
  <c r="R61"/>
  <c r="R72"/>
  <c r="R71"/>
  <c r="R59"/>
  <c r="R70"/>
  <c r="R58"/>
  <c r="R57"/>
  <c r="R56"/>
  <c r="R55"/>
  <c r="R66"/>
  <c r="R54"/>
  <c r="R53"/>
  <c r="R52"/>
  <c r="R42"/>
  <c r="R50"/>
  <c r="R48"/>
  <c r="R46"/>
  <c r="R36"/>
  <c r="R32"/>
  <c r="R23"/>
  <c r="R22"/>
  <c r="P15"/>
  <c r="R9"/>
  <c r="R16"/>
  <c r="R10"/>
  <c r="R17"/>
  <c r="R11"/>
  <c r="R18"/>
  <c r="R19"/>
  <c r="R8"/>
  <c r="P14"/>
  <c r="P13"/>
  <c r="R13"/>
  <c r="O20" l="1"/>
  <c r="R20" s="1"/>
  <c r="O31"/>
  <c r="R31" s="1"/>
  <c r="O30"/>
  <c r="R30" s="1"/>
  <c r="O41"/>
  <c r="R41" s="1"/>
  <c r="O40"/>
  <c r="R40" s="1"/>
  <c r="O39"/>
  <c r="R39" s="1"/>
  <c r="O38"/>
  <c r="R38" s="1"/>
  <c r="O37"/>
  <c r="R37" s="1"/>
  <c r="O26"/>
  <c r="R26" s="1"/>
  <c r="O25"/>
  <c r="R25" s="1"/>
  <c r="O24"/>
  <c r="R24" s="1"/>
  <c r="O21"/>
  <c r="R21" s="1"/>
  <c r="O49"/>
  <c r="R49" s="1"/>
  <c r="O47"/>
  <c r="R47" s="1"/>
  <c r="O34"/>
  <c r="R34" s="1"/>
  <c r="R28"/>
  <c r="R74"/>
  <c r="R87"/>
  <c r="R15"/>
  <c r="R51"/>
  <c r="R69"/>
  <c r="R89"/>
  <c r="R45"/>
  <c r="R67"/>
  <c r="R68"/>
  <c r="R75"/>
  <c r="R76"/>
  <c r="R85"/>
  <c r="R29"/>
  <c r="R14"/>
</calcChain>
</file>

<file path=xl/comments1.xml><?xml version="1.0" encoding="utf-8"?>
<comments xmlns="http://schemas.openxmlformats.org/spreadsheetml/2006/main">
  <authors>
    <author>AutoBVT</author>
    <author>Ghost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承包车辆、公营车辆、社会参运车辆、对开车辆</t>
        </r>
      </text>
    </comment>
    <comment ref="C4" author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填写完整，如湘H92005</t>
        </r>
      </text>
    </commen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如果扣除固定站务费，站点可只填写终点站</t>
        </r>
      </text>
    </comment>
    <comment ref="O4" author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扣固定站务费的等于原始票价减固定站务费减涨价部分；按特殊方式结算的，等于原始票价乘以特殊结算公式减涨价部分
</t>
        </r>
      </text>
    </comment>
    <comment ref="C6" authorId="1">
      <text>
        <r>
          <rPr>
            <b/>
            <sz val="9"/>
            <color indexed="81"/>
            <rFont val="宋体"/>
            <family val="3"/>
            <charset val="134"/>
          </rPr>
          <t>Ghost:</t>
        </r>
        <r>
          <rPr>
            <sz val="9"/>
            <color indexed="81"/>
            <rFont val="宋体"/>
            <family val="3"/>
            <charset val="134"/>
          </rPr>
          <t xml:space="preserve">
9个车一样的路线，一样的站点，一样的价格，一样的算法</t>
        </r>
      </text>
    </comment>
  </commentList>
</comments>
</file>

<file path=xl/comments2.xml><?xml version="1.0" encoding="utf-8"?>
<comments xmlns="http://schemas.openxmlformats.org/spreadsheetml/2006/main">
  <authors>
    <author>AutoBVT</author>
    <author>Ghost</author>
    <author>Hasee</author>
  </authors>
  <commentList>
    <comment ref="C4" author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填写完整，如湘H92005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承包车辆、公营车辆、社会参运车辆、对开车辆</t>
        </r>
      </text>
    </commen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如果扣除固定站务费，站点可只填写终点站</t>
        </r>
      </text>
    </comment>
    <comment ref="O5" authorId="0">
      <text>
        <r>
          <rPr>
            <b/>
            <sz val="9"/>
            <color indexed="81"/>
            <rFont val="宋体"/>
            <family val="3"/>
            <charset val="134"/>
          </rPr>
          <t>AutoBVT:</t>
        </r>
        <r>
          <rPr>
            <sz val="9"/>
            <color indexed="81"/>
            <rFont val="宋体"/>
            <family val="3"/>
            <charset val="134"/>
          </rPr>
          <t xml:space="preserve">
扣固定站务费的等于原始票价减固定站务费减涨价部分；按特殊方式结算的，等于原始票价乘以特殊结算公式减涨价部分
</t>
        </r>
      </text>
    </comment>
    <comment ref="C6" authorId="1">
      <text>
        <r>
          <rPr>
            <b/>
            <sz val="9"/>
            <color indexed="81"/>
            <rFont val="宋体"/>
            <family val="3"/>
            <charset val="134"/>
          </rPr>
          <t>Ghost:</t>
        </r>
        <r>
          <rPr>
            <sz val="9"/>
            <color indexed="81"/>
            <rFont val="宋体"/>
            <family val="3"/>
            <charset val="134"/>
          </rPr>
          <t xml:space="preserve">
9个车一样的路线，一样的站点，一样的价格，一样的算法</t>
        </r>
      </text>
    </comment>
    <comment ref="V332" authorId="2">
      <text>
        <r>
          <rPr>
            <b/>
            <sz val="9"/>
            <color indexed="81"/>
            <rFont val="Tahoma"/>
            <family val="2"/>
          </rPr>
          <t>Hasee: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海口和三亚这两个地方的人数要过海票（</t>
        </r>
        <r>
          <rPr>
            <sz val="9"/>
            <color indexed="81"/>
            <rFont val="Tahoma"/>
            <family val="2"/>
          </rPr>
          <t>42</t>
        </r>
        <r>
          <rPr>
            <sz val="9"/>
            <color indexed="81"/>
            <rFont val="宋体"/>
            <family val="3"/>
            <charset val="134"/>
          </rPr>
          <t>元/人）</t>
        </r>
      </text>
    </comment>
  </commentList>
</comments>
</file>

<file path=xl/sharedStrings.xml><?xml version="1.0" encoding="utf-8"?>
<sst xmlns="http://schemas.openxmlformats.org/spreadsheetml/2006/main" count="970" uniqueCount="375">
  <si>
    <t>经营线路</t>
    <phoneticPr fontId="1" type="noConversion"/>
  </si>
  <si>
    <t>车辆性质</t>
    <phoneticPr fontId="1" type="noConversion"/>
  </si>
  <si>
    <t>参运车辆情况</t>
    <phoneticPr fontId="1" type="noConversion"/>
  </si>
  <si>
    <t>结算情况</t>
    <phoneticPr fontId="1" type="noConversion"/>
  </si>
  <si>
    <t>车属单位</t>
    <phoneticPr fontId="1" type="noConversion"/>
  </si>
  <si>
    <t>车辆牌照号</t>
    <phoneticPr fontId="1" type="noConversion"/>
  </si>
  <si>
    <t>台数</t>
    <phoneticPr fontId="1" type="noConversion"/>
  </si>
  <si>
    <t>站点</t>
    <phoneticPr fontId="1" type="noConversion"/>
  </si>
  <si>
    <t>原始票价</t>
    <phoneticPr fontId="1" type="noConversion"/>
  </si>
  <si>
    <t>扣除税费等比率</t>
    <phoneticPr fontId="1" type="noConversion"/>
  </si>
  <si>
    <t>结算票价</t>
    <phoneticPr fontId="1" type="noConversion"/>
  </si>
  <si>
    <t>固定站务费</t>
    <phoneticPr fontId="1" type="noConversion"/>
  </si>
  <si>
    <t>特殊结算公式</t>
    <phoneticPr fontId="1" type="noConversion"/>
  </si>
  <si>
    <t>扣除客运代理费比率</t>
    <phoneticPr fontId="1" type="noConversion"/>
  </si>
  <si>
    <t>最后结算金额</t>
    <phoneticPr fontId="1" type="noConversion"/>
  </si>
  <si>
    <t>扣除站务费及纱价部分</t>
    <phoneticPr fontId="1" type="noConversion"/>
  </si>
  <si>
    <t>涨价部分</t>
    <phoneticPr fontId="1" type="noConversion"/>
  </si>
  <si>
    <t>说明</t>
    <phoneticPr fontId="1" type="noConversion"/>
  </si>
  <si>
    <t>最后结算金额再扣其他固定扣费</t>
    <phoneticPr fontId="1" type="noConversion"/>
  </si>
  <si>
    <t>益运股份始发站（公司所属车站）结算方式明细情况汇总</t>
    <phoneticPr fontId="1" type="noConversion"/>
  </si>
  <si>
    <t>结算车站(控收点）</t>
    <phoneticPr fontId="1" type="noConversion"/>
  </si>
  <si>
    <t>车站(控收点）所属内部公司</t>
    <phoneticPr fontId="1" type="noConversion"/>
  </si>
  <si>
    <t>三联单性质</t>
    <phoneticPr fontId="1" type="noConversion"/>
  </si>
  <si>
    <t>资阳站</t>
    <phoneticPr fontId="1" type="noConversion"/>
  </si>
  <si>
    <t>湘H92710、湘H92101、湘H92106、湘H92109、湘H92063、湘H92092、湘H92097、湘H92111、湘H92116</t>
    <phoneticPr fontId="1" type="noConversion"/>
  </si>
  <si>
    <t>建制车</t>
    <phoneticPr fontId="1" type="noConversion"/>
  </si>
  <si>
    <t>资阳-南县</t>
    <phoneticPr fontId="1" type="noConversion"/>
  </si>
  <si>
    <t>基础票价</t>
    <phoneticPr fontId="1" type="noConversion"/>
  </si>
  <si>
    <t>茅草街</t>
    <phoneticPr fontId="1" type="noConversion"/>
  </si>
  <si>
    <t>电脑单</t>
    <phoneticPr fontId="1" type="noConversion"/>
  </si>
  <si>
    <t>手工单</t>
    <phoneticPr fontId="1" type="noConversion"/>
  </si>
  <si>
    <t>文明桥</t>
    <phoneticPr fontId="1" type="noConversion"/>
  </si>
  <si>
    <t>手工单加扣</t>
    <phoneticPr fontId="1" type="noConversion"/>
  </si>
  <si>
    <t>文胜桥</t>
  </si>
  <si>
    <t>红旗桥</t>
  </si>
  <si>
    <t>五星闸</t>
  </si>
  <si>
    <t>班咀</t>
  </si>
  <si>
    <t>南县</t>
  </si>
  <si>
    <t>湘H30615</t>
    <phoneticPr fontId="1" type="noConversion"/>
  </si>
  <si>
    <t>胜天</t>
  </si>
  <si>
    <t>资阳-阳罗</t>
    <phoneticPr fontId="1" type="noConversion"/>
  </si>
  <si>
    <t>草尾</t>
  </si>
  <si>
    <t>草尾</t>
    <phoneticPr fontId="1" type="noConversion"/>
  </si>
  <si>
    <t>新安</t>
    <phoneticPr fontId="1" type="noConversion"/>
  </si>
  <si>
    <t>百胜</t>
    <phoneticPr fontId="1" type="noConversion"/>
  </si>
  <si>
    <t>复兴</t>
    <phoneticPr fontId="1" type="noConversion"/>
  </si>
  <si>
    <t>新港</t>
    <phoneticPr fontId="1" type="noConversion"/>
  </si>
  <si>
    <t>普丰</t>
    <phoneticPr fontId="1" type="noConversion"/>
  </si>
  <si>
    <t>阳罗</t>
    <phoneticPr fontId="1" type="noConversion"/>
  </si>
  <si>
    <t>资阳-茶盘洲</t>
    <phoneticPr fontId="1" type="noConversion"/>
  </si>
  <si>
    <t>湘H92648</t>
    <phoneticPr fontId="1" type="noConversion"/>
  </si>
  <si>
    <t>八形岔</t>
  </si>
  <si>
    <t>三孔闸</t>
  </si>
  <si>
    <t>东峡</t>
  </si>
  <si>
    <t>谭家伦</t>
  </si>
  <si>
    <t>朱家咀</t>
  </si>
  <si>
    <t>五福桥</t>
  </si>
  <si>
    <t>三洲咀</t>
  </si>
  <si>
    <t>泗湖山</t>
  </si>
  <si>
    <t>茶盘洲</t>
  </si>
  <si>
    <t>资阳-河口</t>
    <phoneticPr fontId="1" type="noConversion"/>
  </si>
  <si>
    <t>湘HA1593</t>
    <phoneticPr fontId="1" type="noConversion"/>
  </si>
  <si>
    <t>湘HA1593</t>
    <phoneticPr fontId="1" type="noConversion"/>
  </si>
  <si>
    <t>资阳-河口</t>
    <phoneticPr fontId="1" type="noConversion"/>
  </si>
  <si>
    <t>胜天</t>
    <phoneticPr fontId="1" type="noConversion"/>
  </si>
  <si>
    <t>八百弓</t>
    <phoneticPr fontId="1" type="noConversion"/>
  </si>
  <si>
    <t>沙港市</t>
    <phoneticPr fontId="1" type="noConversion"/>
  </si>
  <si>
    <t>青树咀</t>
    <phoneticPr fontId="1" type="noConversion"/>
  </si>
  <si>
    <t>四美</t>
    <phoneticPr fontId="1" type="noConversion"/>
  </si>
  <si>
    <t>八一电排</t>
    <phoneticPr fontId="1" type="noConversion"/>
  </si>
  <si>
    <t>港口</t>
    <phoneticPr fontId="1" type="noConversion"/>
  </si>
  <si>
    <t>乌咀</t>
    <phoneticPr fontId="1" type="noConversion"/>
  </si>
  <si>
    <t>东风桥</t>
    <phoneticPr fontId="1" type="noConversion"/>
  </si>
  <si>
    <t>明山</t>
    <phoneticPr fontId="1" type="noConversion"/>
  </si>
  <si>
    <t>丰安坝</t>
    <phoneticPr fontId="1" type="noConversion"/>
  </si>
  <si>
    <t>河口</t>
    <phoneticPr fontId="1" type="noConversion"/>
  </si>
  <si>
    <t>资阳-南大</t>
    <phoneticPr fontId="1" type="noConversion"/>
  </si>
  <si>
    <t>涨价部分五五分成</t>
    <phoneticPr fontId="1" type="noConversion"/>
  </si>
  <si>
    <t>涨价部分五五分成，加扣1.5元/人的站务费，劳务费多扣22%</t>
    <phoneticPr fontId="1" type="noConversion"/>
  </si>
  <si>
    <t>胜天</t>
    <phoneticPr fontId="1" type="noConversion"/>
  </si>
  <si>
    <t>草尾</t>
    <phoneticPr fontId="1" type="noConversion"/>
  </si>
  <si>
    <t>新安</t>
    <phoneticPr fontId="1" type="noConversion"/>
  </si>
  <si>
    <t>百胜</t>
    <phoneticPr fontId="1" type="noConversion"/>
  </si>
  <si>
    <t>新桥</t>
    <phoneticPr fontId="1" type="noConversion"/>
  </si>
  <si>
    <t>民主</t>
    <phoneticPr fontId="1" type="noConversion"/>
  </si>
  <si>
    <t>三联胡</t>
    <phoneticPr fontId="1" type="noConversion"/>
  </si>
  <si>
    <t>牛角叉</t>
    <phoneticPr fontId="1" type="noConversion"/>
  </si>
  <si>
    <t>南大</t>
    <phoneticPr fontId="1" type="noConversion"/>
  </si>
  <si>
    <t>湘H91390、湘H93231</t>
    <phoneticPr fontId="1" type="noConversion"/>
  </si>
  <si>
    <t>湘H91390、湘H93231</t>
    <phoneticPr fontId="1" type="noConversion"/>
  </si>
  <si>
    <t>涨价部分五五分成</t>
    <phoneticPr fontId="1" type="noConversion"/>
  </si>
  <si>
    <t>湘H91272</t>
  </si>
  <si>
    <t>麻河口</t>
    <phoneticPr fontId="1" type="noConversion"/>
  </si>
  <si>
    <t>手工单</t>
    <phoneticPr fontId="1" type="noConversion"/>
  </si>
  <si>
    <t>涨价部分五五分成，加扣1.5元/人的站务费，劳务费多扣22%</t>
    <phoneticPr fontId="1" type="noConversion"/>
  </si>
  <si>
    <t>湘H91862、湘H91865、湘H91866</t>
    <phoneticPr fontId="1" type="noConversion"/>
  </si>
  <si>
    <t>资阳站</t>
    <phoneticPr fontId="1" type="noConversion"/>
  </si>
  <si>
    <t>建制车</t>
    <phoneticPr fontId="1" type="noConversion"/>
  </si>
  <si>
    <t>资阳-常南</t>
    <phoneticPr fontId="1" type="noConversion"/>
  </si>
  <si>
    <t>常南</t>
    <phoneticPr fontId="1" type="noConversion"/>
  </si>
  <si>
    <t>电脑单</t>
    <phoneticPr fontId="1" type="noConversion"/>
  </si>
  <si>
    <t>不算涨价和手工单</t>
    <phoneticPr fontId="1" type="noConversion"/>
  </si>
  <si>
    <t>湘HEL770、湘HUL632、湘HQD392、湘HXQ285、湘HWD168、湘HYK629</t>
    <phoneticPr fontId="1" type="noConversion"/>
  </si>
  <si>
    <t>建制车</t>
    <phoneticPr fontId="1" type="noConversion"/>
  </si>
  <si>
    <t>资阳-常德高速</t>
    <phoneticPr fontId="1" type="noConversion"/>
  </si>
  <si>
    <t>常德</t>
    <phoneticPr fontId="1" type="noConversion"/>
  </si>
  <si>
    <t>电脑单</t>
    <phoneticPr fontId="1" type="noConversion"/>
  </si>
  <si>
    <t>湘H92988</t>
    <phoneticPr fontId="1" type="noConversion"/>
  </si>
  <si>
    <t>资阳-怀化</t>
    <phoneticPr fontId="1" type="noConversion"/>
  </si>
  <si>
    <t>茶庵铺</t>
  </si>
  <si>
    <t>官庄</t>
  </si>
  <si>
    <t>沅陵</t>
  </si>
  <si>
    <t>三角坪</t>
  </si>
  <si>
    <t>辰溪</t>
  </si>
  <si>
    <t>山塘驿</t>
  </si>
  <si>
    <t>怀化</t>
  </si>
  <si>
    <t>资阳-怀化</t>
    <phoneticPr fontId="1" type="noConversion"/>
  </si>
  <si>
    <t>手工单</t>
    <phoneticPr fontId="1" type="noConversion"/>
  </si>
  <si>
    <t>涨价部分五五分成，加扣1.5元/人的站务费，劳务费多扣12%</t>
    <phoneticPr fontId="1" type="noConversion"/>
  </si>
  <si>
    <t>湘H92988</t>
    <phoneticPr fontId="1" type="noConversion"/>
  </si>
  <si>
    <t>湘H92659、湘H92728、湘H92729、湘H92815</t>
    <phoneticPr fontId="1" type="noConversion"/>
  </si>
  <si>
    <t>资阳-汉寿</t>
    <phoneticPr fontId="1" type="noConversion"/>
  </si>
  <si>
    <t>汉寿</t>
    <phoneticPr fontId="1" type="noConversion"/>
  </si>
  <si>
    <t>毛收</t>
    <phoneticPr fontId="1" type="noConversion"/>
  </si>
  <si>
    <t>按毛收结算</t>
    <phoneticPr fontId="1" type="noConversion"/>
  </si>
  <si>
    <t>资阳-麻河口</t>
    <phoneticPr fontId="1" type="noConversion"/>
  </si>
  <si>
    <t>湘H92697</t>
    <phoneticPr fontId="1" type="noConversion"/>
  </si>
  <si>
    <t>资阳-凤凰</t>
    <phoneticPr fontId="1" type="noConversion"/>
  </si>
  <si>
    <t>桃花源</t>
    <phoneticPr fontId="1" type="noConversion"/>
  </si>
  <si>
    <t>茶庵铺</t>
    <phoneticPr fontId="1" type="noConversion"/>
  </si>
  <si>
    <t>沅陵</t>
    <phoneticPr fontId="1" type="noConversion"/>
  </si>
  <si>
    <t>泸溪</t>
  </si>
  <si>
    <t>吉首</t>
  </si>
  <si>
    <t>凤凰</t>
  </si>
  <si>
    <t>湘H92208</t>
    <phoneticPr fontId="1" type="noConversion"/>
  </si>
  <si>
    <t>资阳-泉州</t>
    <phoneticPr fontId="1" type="noConversion"/>
  </si>
  <si>
    <t>吉安</t>
  </si>
  <si>
    <t>泰和</t>
  </si>
  <si>
    <t>兴国</t>
  </si>
  <si>
    <t>宁都</t>
  </si>
  <si>
    <t>瑞金</t>
  </si>
  <si>
    <t>龙岩</t>
  </si>
  <si>
    <t>漳州</t>
  </si>
  <si>
    <t>厦门</t>
  </si>
  <si>
    <t>泉州</t>
  </si>
  <si>
    <t>石狮</t>
  </si>
  <si>
    <t>晋江</t>
  </si>
  <si>
    <t>因包干原因，不分手工与电脑单，不扣站务与劳务，但是每月扣900的固定劳务费，涨价五五分成</t>
    <phoneticPr fontId="1" type="noConversion"/>
  </si>
  <si>
    <t>湘H92089</t>
    <phoneticPr fontId="1" type="noConversion"/>
  </si>
  <si>
    <t>茅草街</t>
    <phoneticPr fontId="1" type="noConversion"/>
  </si>
  <si>
    <t>文明桥</t>
    <phoneticPr fontId="1" type="noConversion"/>
  </si>
  <si>
    <t>文胜桥</t>
    <phoneticPr fontId="1" type="noConversion"/>
  </si>
  <si>
    <t>红旗桥</t>
    <phoneticPr fontId="1" type="noConversion"/>
  </si>
  <si>
    <t>五星闸</t>
    <phoneticPr fontId="1" type="noConversion"/>
  </si>
  <si>
    <t>班咀</t>
    <phoneticPr fontId="1" type="noConversion"/>
  </si>
  <si>
    <t>南县</t>
    <phoneticPr fontId="1" type="noConversion"/>
  </si>
  <si>
    <t>南华渡</t>
    <phoneticPr fontId="1" type="noConversion"/>
  </si>
  <si>
    <t>张家湾</t>
    <phoneticPr fontId="1" type="noConversion"/>
  </si>
  <si>
    <t>新河口</t>
    <phoneticPr fontId="1" type="noConversion"/>
  </si>
  <si>
    <t>花子坟</t>
    <phoneticPr fontId="1" type="noConversion"/>
  </si>
  <si>
    <t>华容</t>
    <phoneticPr fontId="1" type="noConversion"/>
  </si>
  <si>
    <t>万儒</t>
    <phoneticPr fontId="1" type="noConversion"/>
  </si>
  <si>
    <t>石首</t>
    <phoneticPr fontId="1" type="noConversion"/>
  </si>
  <si>
    <t>手工单，电脑单</t>
    <phoneticPr fontId="1" type="noConversion"/>
  </si>
  <si>
    <t>电脑单</t>
    <phoneticPr fontId="1" type="noConversion"/>
  </si>
  <si>
    <t>资阳-石首</t>
    <phoneticPr fontId="1" type="noConversion"/>
  </si>
  <si>
    <t>手工单</t>
    <phoneticPr fontId="1" type="noConversion"/>
  </si>
  <si>
    <t>涨价部分五五分成，加扣1.5元/人的站务费，劳务费多扣12%</t>
    <phoneticPr fontId="1" type="noConversion"/>
  </si>
  <si>
    <t>临澧</t>
    <phoneticPr fontId="1" type="noConversion"/>
  </si>
  <si>
    <t>张公庙</t>
    <phoneticPr fontId="1" type="noConversion"/>
  </si>
  <si>
    <t>澧县</t>
    <phoneticPr fontId="1" type="noConversion"/>
  </si>
  <si>
    <t>石门</t>
    <phoneticPr fontId="1" type="noConversion"/>
  </si>
  <si>
    <t>津市</t>
    <phoneticPr fontId="1" type="noConversion"/>
  </si>
  <si>
    <t>沙市</t>
    <phoneticPr fontId="1" type="noConversion"/>
  </si>
  <si>
    <t>电脑单</t>
    <phoneticPr fontId="1" type="noConversion"/>
  </si>
  <si>
    <t>涨价部分五五分成</t>
    <phoneticPr fontId="1" type="noConversion"/>
  </si>
  <si>
    <t>涨价部分五五分成，沙市无论价格多少都不算涨价</t>
    <phoneticPr fontId="1" type="noConversion"/>
  </si>
  <si>
    <t>资阳-津市</t>
    <phoneticPr fontId="1" type="noConversion"/>
  </si>
  <si>
    <t>手工</t>
    <phoneticPr fontId="1" type="noConversion"/>
  </si>
  <si>
    <t>涨价部分五五分成，加扣1.5元/人的站务费，劳务费多扣12%，沙市无论价格多少都不算涨价</t>
    <phoneticPr fontId="1" type="noConversion"/>
  </si>
  <si>
    <t>湘HB1278</t>
    <phoneticPr fontId="1" type="noConversion"/>
  </si>
  <si>
    <t>湘HA2268</t>
    <phoneticPr fontId="1" type="noConversion"/>
  </si>
  <si>
    <t>注市</t>
    <phoneticPr fontId="1" type="noConversion"/>
  </si>
  <si>
    <t>刘家铺</t>
    <phoneticPr fontId="1" type="noConversion"/>
  </si>
  <si>
    <t>良心堡</t>
    <phoneticPr fontId="1" type="noConversion"/>
  </si>
  <si>
    <t>八分场</t>
    <phoneticPr fontId="1" type="noConversion"/>
  </si>
  <si>
    <t>三分店</t>
    <phoneticPr fontId="1" type="noConversion"/>
  </si>
  <si>
    <t>高桥</t>
    <phoneticPr fontId="1" type="noConversion"/>
  </si>
  <si>
    <t>钱粮湖</t>
    <phoneticPr fontId="1" type="noConversion"/>
  </si>
  <si>
    <t>涨价部分五五分成，钱粮湖站务是2.3元/人</t>
    <phoneticPr fontId="1" type="noConversion"/>
  </si>
  <si>
    <t>手工单</t>
    <phoneticPr fontId="1" type="noConversion"/>
  </si>
  <si>
    <t>涨价部分五五分成，钱粮湖站务是2.3元/人，加扣1.5元/人的站务费，劳务费多扣12%</t>
    <phoneticPr fontId="1" type="noConversion"/>
  </si>
  <si>
    <t>资阳站务分公司</t>
    <phoneticPr fontId="1" type="noConversion"/>
  </si>
  <si>
    <t>资阳站务分公司</t>
    <phoneticPr fontId="1" type="noConversion"/>
  </si>
  <si>
    <t>资阳运输分公司</t>
    <phoneticPr fontId="1" type="noConversion"/>
  </si>
  <si>
    <t>资阳运输分公司</t>
    <phoneticPr fontId="1" type="noConversion"/>
  </si>
  <si>
    <t>湘H92710、湘H92101、湘H92106、湘H92109、湘H92063、湘H92092、湘H92097、湘H92111、湘H92116</t>
    <phoneticPr fontId="1" type="noConversion"/>
  </si>
  <si>
    <t>资阳-钱粮湖</t>
    <phoneticPr fontId="1" type="noConversion"/>
  </si>
  <si>
    <t>资阳－钱粮湖</t>
    <phoneticPr fontId="1" type="noConversion"/>
  </si>
  <si>
    <t>资阳站务分公司</t>
  </si>
  <si>
    <t>资阳站务分公司</t>
    <phoneticPr fontId="1" type="noConversion"/>
  </si>
  <si>
    <t>资阳站</t>
  </si>
  <si>
    <t>资阳站</t>
    <phoneticPr fontId="1" type="noConversion"/>
  </si>
  <si>
    <t>社会车</t>
  </si>
  <si>
    <t>社会车</t>
    <phoneticPr fontId="1" type="noConversion"/>
  </si>
  <si>
    <t>益阳-石首</t>
  </si>
  <si>
    <t>益阳-石首</t>
    <phoneticPr fontId="1" type="noConversion"/>
  </si>
  <si>
    <t>石首51918/92089</t>
  </si>
  <si>
    <t>茅草街</t>
  </si>
  <si>
    <t>文明桥</t>
  </si>
  <si>
    <t>张家湾</t>
  </si>
  <si>
    <t>新河口</t>
  </si>
  <si>
    <t>花子坟</t>
  </si>
  <si>
    <t>华容</t>
  </si>
  <si>
    <t>万儒</t>
  </si>
  <si>
    <t>石首</t>
  </si>
  <si>
    <t>益阳-茶盘洲</t>
    <phoneticPr fontId="1" type="noConversion"/>
  </si>
  <si>
    <t>手工单</t>
    <phoneticPr fontId="1" type="noConversion"/>
  </si>
  <si>
    <t>电子单</t>
    <phoneticPr fontId="1" type="noConversion"/>
  </si>
  <si>
    <t>茶盘州湘H30616.湘H71990. 湘H72242</t>
  </si>
  <si>
    <t>茶盘州</t>
  </si>
  <si>
    <t>三州咀</t>
  </si>
  <si>
    <t>谭家仑</t>
  </si>
  <si>
    <t>东浃</t>
  </si>
  <si>
    <t>资阳站</t>
    <phoneticPr fontId="1" type="noConversion"/>
  </si>
  <si>
    <t>资阳站务分公司</t>
    <phoneticPr fontId="1" type="noConversion"/>
  </si>
  <si>
    <t>社会车</t>
    <phoneticPr fontId="1" type="noConversion"/>
  </si>
  <si>
    <t>益阳-茶盘洲</t>
    <phoneticPr fontId="1" type="noConversion"/>
  </si>
  <si>
    <t>茶盘州</t>
    <phoneticPr fontId="7" type="noConversion"/>
  </si>
  <si>
    <t>平瓦厂</t>
    <phoneticPr fontId="7" type="noConversion"/>
  </si>
  <si>
    <t>泗湖山</t>
    <phoneticPr fontId="7" type="noConversion"/>
  </si>
  <si>
    <t>三州咀</t>
    <phoneticPr fontId="7" type="noConversion"/>
  </si>
  <si>
    <t>五福桥</t>
    <phoneticPr fontId="7" type="noConversion"/>
  </si>
  <si>
    <t>朱家咀</t>
    <phoneticPr fontId="7" type="noConversion"/>
  </si>
  <si>
    <t>谭家仑</t>
    <phoneticPr fontId="7" type="noConversion"/>
  </si>
  <si>
    <t>东浃</t>
    <phoneticPr fontId="7" type="noConversion"/>
  </si>
  <si>
    <t>三孔闸</t>
    <phoneticPr fontId="7" type="noConversion"/>
  </si>
  <si>
    <t>八形岔</t>
    <phoneticPr fontId="7" type="noConversion"/>
  </si>
  <si>
    <t>茶盘州</t>
    <phoneticPr fontId="7" type="noConversion"/>
  </si>
  <si>
    <t>泗湖山</t>
    <phoneticPr fontId="7" type="noConversion"/>
  </si>
  <si>
    <t>三州咀</t>
    <phoneticPr fontId="7" type="noConversion"/>
  </si>
  <si>
    <t>五福桥</t>
    <phoneticPr fontId="7" type="noConversion"/>
  </si>
  <si>
    <t>朱家咀</t>
    <phoneticPr fontId="7" type="noConversion"/>
  </si>
  <si>
    <t>谭家仑</t>
    <phoneticPr fontId="7" type="noConversion"/>
  </si>
  <si>
    <t>东浃</t>
    <phoneticPr fontId="7" type="noConversion"/>
  </si>
  <si>
    <t>三孔闸</t>
    <phoneticPr fontId="7" type="noConversion"/>
  </si>
  <si>
    <t>八形岔</t>
    <phoneticPr fontId="7" type="noConversion"/>
  </si>
  <si>
    <t>湘H72693</t>
    <phoneticPr fontId="1" type="noConversion"/>
  </si>
  <si>
    <t>平瓦厂</t>
  </si>
  <si>
    <t>湘H72693</t>
    <phoneticPr fontId="1" type="noConversion"/>
  </si>
  <si>
    <t>社会车</t>
    <phoneticPr fontId="1" type="noConversion"/>
  </si>
  <si>
    <t>茅草街</t>
    <phoneticPr fontId="7" type="noConversion"/>
  </si>
  <si>
    <t>文明桥</t>
    <phoneticPr fontId="7" type="noConversion"/>
  </si>
  <si>
    <t>文胜桥</t>
    <phoneticPr fontId="7" type="noConversion"/>
  </si>
  <si>
    <t>红旗桥</t>
    <phoneticPr fontId="7" type="noConversion"/>
  </si>
  <si>
    <t>五星闸</t>
    <phoneticPr fontId="7" type="noConversion"/>
  </si>
  <si>
    <t>班咀</t>
    <phoneticPr fontId="7" type="noConversion"/>
  </si>
  <si>
    <t>南县</t>
    <phoneticPr fontId="7" type="noConversion"/>
  </si>
  <si>
    <t>丰安坝</t>
    <phoneticPr fontId="7" type="noConversion"/>
  </si>
  <si>
    <t>复兴港</t>
    <phoneticPr fontId="7" type="noConversion"/>
  </si>
  <si>
    <t>向阳桥</t>
    <phoneticPr fontId="7" type="noConversion"/>
  </si>
  <si>
    <t>注市</t>
    <phoneticPr fontId="7" type="noConversion"/>
  </si>
  <si>
    <t>刘家铺</t>
    <phoneticPr fontId="7" type="noConversion"/>
  </si>
  <si>
    <t>良心堡</t>
    <phoneticPr fontId="7" type="noConversion"/>
  </si>
  <si>
    <t>八分场</t>
    <phoneticPr fontId="7" type="noConversion"/>
  </si>
  <si>
    <t>高桥</t>
    <phoneticPr fontId="7" type="noConversion"/>
  </si>
  <si>
    <t>三分店</t>
    <phoneticPr fontId="7" type="noConversion"/>
  </si>
  <si>
    <t>钱粮湖</t>
    <phoneticPr fontId="7" type="noConversion"/>
  </si>
  <si>
    <t>资阳站</t>
    <phoneticPr fontId="1" type="noConversion"/>
  </si>
  <si>
    <t>资阳站务分公司</t>
    <phoneticPr fontId="1" type="noConversion"/>
  </si>
  <si>
    <t>社会车</t>
    <phoneticPr fontId="1" type="noConversion"/>
  </si>
  <si>
    <t>益阳-钱粮湖</t>
    <phoneticPr fontId="1" type="noConversion"/>
  </si>
  <si>
    <t>丰安坝</t>
  </si>
  <si>
    <t>复兴港</t>
  </si>
  <si>
    <t>向阳桥</t>
  </si>
  <si>
    <t>注市</t>
  </si>
  <si>
    <t>刘家铺</t>
  </si>
  <si>
    <t>良心堡</t>
  </si>
  <si>
    <t>八分场</t>
  </si>
  <si>
    <t>高桥</t>
  </si>
  <si>
    <t>三分店</t>
  </si>
  <si>
    <t>钱粮湖</t>
  </si>
  <si>
    <t>资阳站务分公司</t>
    <phoneticPr fontId="1" type="noConversion"/>
  </si>
  <si>
    <t>资阳站</t>
    <phoneticPr fontId="1" type="noConversion"/>
  </si>
  <si>
    <t>手工单</t>
    <phoneticPr fontId="1" type="noConversion"/>
  </si>
  <si>
    <t>电子单</t>
    <phoneticPr fontId="1" type="noConversion"/>
  </si>
  <si>
    <t>南华渡</t>
  </si>
  <si>
    <t xml:space="preserve">华容 </t>
  </si>
  <si>
    <t>资阳站务分公司</t>
    <phoneticPr fontId="1" type="noConversion"/>
  </si>
  <si>
    <t>社会车</t>
    <phoneticPr fontId="1" type="noConversion"/>
  </si>
  <si>
    <t>益阳-华容</t>
    <phoneticPr fontId="1" type="noConversion"/>
  </si>
  <si>
    <t>牧鹿湖</t>
  </si>
  <si>
    <t>挖口子</t>
  </si>
  <si>
    <t>青树嘴</t>
  </si>
  <si>
    <t>浪拔湖</t>
  </si>
  <si>
    <t>八百弓</t>
  </si>
  <si>
    <t>沙港市</t>
  </si>
  <si>
    <t>乌嘴</t>
  </si>
  <si>
    <t>八一电牌</t>
  </si>
  <si>
    <t>四美</t>
  </si>
  <si>
    <t>港口</t>
  </si>
  <si>
    <t>东风桥</t>
  </si>
  <si>
    <t>河口</t>
  </si>
  <si>
    <t>南县河口</t>
  </si>
  <si>
    <t>益阳-南县</t>
    <phoneticPr fontId="1" type="noConversion"/>
  </si>
  <si>
    <t>益阳-南县</t>
    <phoneticPr fontId="1" type="noConversion"/>
  </si>
  <si>
    <t>娄底</t>
  </si>
  <si>
    <t>3593/81621</t>
    <phoneticPr fontId="1" type="noConversion"/>
  </si>
  <si>
    <t>益阳-娄底</t>
    <phoneticPr fontId="1" type="noConversion"/>
  </si>
  <si>
    <t>资阳站</t>
    <phoneticPr fontId="1" type="noConversion"/>
  </si>
  <si>
    <t>慈利</t>
  </si>
  <si>
    <t>张家界</t>
  </si>
  <si>
    <t>益阳-凤凰</t>
    <phoneticPr fontId="1" type="noConversion"/>
  </si>
  <si>
    <t>益阳-凤凰</t>
    <phoneticPr fontId="1" type="noConversion"/>
  </si>
  <si>
    <t>90元卫生费/月</t>
    <phoneticPr fontId="1" type="noConversion"/>
  </si>
  <si>
    <t>90元卫生费/月</t>
    <phoneticPr fontId="1" type="noConversion"/>
  </si>
  <si>
    <t>益阳-南大</t>
    <phoneticPr fontId="1" type="noConversion"/>
  </si>
  <si>
    <t>1100/月</t>
    <phoneticPr fontId="1" type="noConversion"/>
  </si>
  <si>
    <t>毛收-站务-1100</t>
    <phoneticPr fontId="1" type="noConversion"/>
  </si>
  <si>
    <t>1000/月</t>
    <phoneticPr fontId="1" type="noConversion"/>
  </si>
  <si>
    <t>毛收-税-1000</t>
    <phoneticPr fontId="1" type="noConversion"/>
  </si>
  <si>
    <t>20000/年</t>
    <phoneticPr fontId="1" type="noConversion"/>
  </si>
  <si>
    <t>益阳-汉寿</t>
    <phoneticPr fontId="1" type="noConversion"/>
  </si>
  <si>
    <t>金华</t>
  </si>
  <si>
    <t>仙居</t>
  </si>
  <si>
    <t>临海</t>
  </si>
  <si>
    <t>路桥</t>
  </si>
  <si>
    <t>泽国</t>
  </si>
  <si>
    <t>温岭</t>
  </si>
  <si>
    <t>益阳-温岭</t>
    <phoneticPr fontId="1" type="noConversion"/>
  </si>
  <si>
    <t>2500/月</t>
    <phoneticPr fontId="1" type="noConversion"/>
  </si>
  <si>
    <t>毛收-站务-固定劳务-税    税=（毛收-站务-固定劳务）*3.36%</t>
    <phoneticPr fontId="1" type="noConversion"/>
  </si>
  <si>
    <t>3593/81621</t>
    <phoneticPr fontId="1" type="noConversion"/>
  </si>
  <si>
    <t>玉环</t>
  </si>
  <si>
    <t>2200/月</t>
    <phoneticPr fontId="1" type="noConversion"/>
  </si>
  <si>
    <t>毛收扣3.36%税后          再扣站务涨价劳务</t>
    <phoneticPr fontId="7" type="noConversion"/>
  </si>
  <si>
    <t>益阳-玉环</t>
    <phoneticPr fontId="1" type="noConversion"/>
  </si>
  <si>
    <t>湛江</t>
  </si>
  <si>
    <t>海安</t>
  </si>
  <si>
    <t>海口</t>
  </si>
  <si>
    <t>三亚</t>
  </si>
  <si>
    <t>过海税=过海票42*人数*3.36%</t>
    <phoneticPr fontId="1" type="noConversion"/>
  </si>
  <si>
    <t xml:space="preserve">税=过海票*过海人数*3.36%          劳务费＝（毛收-站务费-涨价-过海金额）*13.3%                   应付＝毛收-站务-涨价-税-劳务                             </t>
    <phoneticPr fontId="1" type="noConversion"/>
  </si>
  <si>
    <t>益阳-三亚</t>
    <phoneticPr fontId="1" type="noConversion"/>
  </si>
  <si>
    <t>春运期间包干按新签协议核算</t>
    <phoneticPr fontId="1" type="noConversion"/>
  </si>
  <si>
    <t>南大</t>
    <phoneticPr fontId="7" type="noConversion"/>
  </si>
  <si>
    <t>牛角叉</t>
    <phoneticPr fontId="7" type="noConversion"/>
  </si>
  <si>
    <t>三联湖</t>
    <phoneticPr fontId="7" type="noConversion"/>
  </si>
  <si>
    <t>黄茅洲</t>
    <phoneticPr fontId="7" type="noConversion"/>
  </si>
  <si>
    <t>新桥</t>
    <phoneticPr fontId="7" type="noConversion"/>
  </si>
  <si>
    <t>百胜</t>
    <phoneticPr fontId="7" type="noConversion"/>
  </si>
  <si>
    <t>新安</t>
    <phoneticPr fontId="7" type="noConversion"/>
  </si>
  <si>
    <t>草尾</t>
    <phoneticPr fontId="7" type="noConversion"/>
  </si>
  <si>
    <t>胜天</t>
    <phoneticPr fontId="7" type="noConversion"/>
  </si>
  <si>
    <t>民主</t>
    <phoneticPr fontId="7" type="noConversion"/>
  </si>
  <si>
    <t>双红</t>
    <phoneticPr fontId="7" type="noConversion"/>
  </si>
  <si>
    <t>子母城</t>
    <phoneticPr fontId="7" type="noConversion"/>
  </si>
  <si>
    <t>朝阳明月</t>
    <phoneticPr fontId="7" type="noConversion"/>
  </si>
  <si>
    <t>益阳-南大</t>
    <phoneticPr fontId="1" type="noConversion"/>
  </si>
  <si>
    <t xml:space="preserve">手工单总额=人数*（划价-1.5）             电子单总额=人数*划价                 劳务费=手工单总额*0.333+电子单*0.113        应付=手工单总额+电子单总额-劳务费总额    </t>
    <phoneticPr fontId="1" type="noConversion"/>
  </si>
  <si>
    <t>涨价部分五五分成</t>
    <phoneticPr fontId="1" type="noConversion"/>
  </si>
  <si>
    <t>涨价部分五五分成</t>
    <phoneticPr fontId="1" type="noConversion"/>
  </si>
  <si>
    <t>赫山站：</t>
    <phoneticPr fontId="1" type="noConversion"/>
  </si>
  <si>
    <t>贴面签＝毛收-总人数*0.5</t>
    <phoneticPr fontId="1" type="noConversion"/>
  </si>
  <si>
    <t>92216/92220/92221/92225</t>
    <phoneticPr fontId="1" type="noConversion"/>
  </si>
  <si>
    <t>公车车辆</t>
    <phoneticPr fontId="1" type="noConversion"/>
  </si>
  <si>
    <t>总人数＝长西全票+半票+机场人数</t>
    <phoneticPr fontId="1" type="noConversion"/>
  </si>
  <si>
    <t>黎托：</t>
    <phoneticPr fontId="1" type="noConversion"/>
  </si>
  <si>
    <t>5119/5761/5771/5961</t>
    <phoneticPr fontId="1" type="noConversion"/>
  </si>
  <si>
    <t>贴面签＝总人数*39*10%</t>
    <phoneticPr fontId="1" type="noConversion"/>
  </si>
  <si>
    <t>贴面签＝总人数*34.8-半票人数*1.5</t>
    <phoneticPr fontId="1" type="noConversion"/>
  </si>
  <si>
    <t>总人数＝全票人数+半票人数</t>
    <phoneticPr fontId="1" type="noConversion"/>
  </si>
  <si>
    <t>公车贴面签</t>
    <phoneticPr fontId="1" type="noConversion"/>
  </si>
  <si>
    <t>电子单</t>
  </si>
  <si>
    <t>手工单</t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</si>
</sst>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;[Red]0.0"/>
    <numFmt numFmtId="178" formatCode="0.00;[Red]0.00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2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30"/>
      <color theme="1"/>
      <name val="宋体"/>
      <family val="2"/>
      <charset val="134"/>
      <scheme val="minor"/>
    </font>
    <font>
      <sz val="30"/>
      <color theme="1"/>
      <name val="宋体"/>
      <family val="3"/>
      <charset val="134"/>
      <scheme val="minor"/>
    </font>
    <font>
      <sz val="10"/>
      <color indexed="1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24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6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10" fontId="0" fillId="0" borderId="1" xfId="0" applyNumberFormat="1" applyBorder="1" applyAlignment="1">
      <alignment vertical="center" wrapText="1"/>
    </xf>
    <xf numFmtId="176" fontId="0" fillId="0" borderId="1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177" fontId="6" fillId="3" borderId="1" xfId="1" applyNumberFormat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177" fontId="8" fillId="3" borderId="1" xfId="1" applyNumberFormat="1" applyFont="1" applyFill="1" applyBorder="1" applyAlignment="1">
      <alignment horizontal="center"/>
    </xf>
    <xf numFmtId="0" fontId="8" fillId="0" borderId="1" xfId="1" applyFont="1" applyBorder="1" applyAlignment="1">
      <alignment horizontal="center"/>
    </xf>
    <xf numFmtId="177" fontId="8" fillId="0" borderId="1" xfId="1" applyNumberFormat="1" applyFont="1" applyBorder="1" applyAlignment="1">
      <alignment horizontal="center"/>
    </xf>
    <xf numFmtId="176" fontId="0" fillId="0" borderId="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6" fillId="3" borderId="3" xfId="1" applyFont="1" applyFill="1" applyBorder="1" applyAlignment="1">
      <alignment horizontal="center"/>
    </xf>
    <xf numFmtId="177" fontId="6" fillId="3" borderId="3" xfId="1" applyNumberFormat="1" applyFont="1" applyFill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14" xfId="0" applyBorder="1" applyAlignment="1">
      <alignment vertical="center"/>
    </xf>
    <xf numFmtId="10" fontId="0" fillId="0" borderId="19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/>
    </xf>
    <xf numFmtId="178" fontId="8" fillId="0" borderId="1" xfId="1" applyNumberFormat="1" applyFont="1" applyBorder="1" applyAlignment="1">
      <alignment horizontal="center"/>
    </xf>
    <xf numFmtId="178" fontId="13" fillId="0" borderId="1" xfId="1" applyNumberFormat="1" applyFont="1" applyBorder="1" applyAlignment="1">
      <alignment horizontal="center"/>
    </xf>
    <xf numFmtId="0" fontId="14" fillId="0" borderId="1" xfId="1" applyFont="1" applyFill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4" fillId="0" borderId="19" xfId="1" applyFont="1" applyFill="1" applyBorder="1" applyAlignment="1">
      <alignment horizontal="center"/>
    </xf>
    <xf numFmtId="178" fontId="6" fillId="0" borderId="19" xfId="1" applyNumberFormat="1" applyFont="1" applyBorder="1" applyAlignment="1">
      <alignment horizontal="center"/>
    </xf>
    <xf numFmtId="0" fontId="14" fillId="0" borderId="14" xfId="1" applyFont="1" applyBorder="1" applyAlignment="1">
      <alignment horizontal="center"/>
    </xf>
    <xf numFmtId="178" fontId="6" fillId="0" borderId="14" xfId="1" applyNumberFormat="1" applyFont="1" applyBorder="1" applyAlignment="1">
      <alignment horizontal="center"/>
    </xf>
    <xf numFmtId="0" fontId="0" fillId="0" borderId="1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 wrapText="1"/>
    </xf>
    <xf numFmtId="0" fontId="12" fillId="4" borderId="2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19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4" xfId="0" applyFill="1" applyBorder="1" applyAlignment="1">
      <alignment horizontal="left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10" fontId="0" fillId="0" borderId="20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&#25991;&#20214;&#22841;/2.&#31038;&#20250;&#36710;&#32467;&#3163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结算方式"/>
      <sheetName val="社会车"/>
      <sheetName val="电话"/>
      <sheetName val="石首"/>
      <sheetName val="茶盘州"/>
      <sheetName val="72693"/>
      <sheetName val="72561"/>
      <sheetName val="衡阳"/>
      <sheetName val="太原"/>
      <sheetName val="钱粮湖"/>
      <sheetName val="华容"/>
      <sheetName val="南县兴盛"/>
      <sheetName val="温岭"/>
      <sheetName val="玉环"/>
      <sheetName val="三亚"/>
      <sheetName val="抵账车辆7762.7902"/>
      <sheetName val="抵账车辆（92273）"/>
      <sheetName val="抵账车辆（张家界）"/>
      <sheetName val="凤凰03055"/>
      <sheetName val="抵账车辆（慈利）"/>
      <sheetName val="抵账车辆（溆浦）"/>
      <sheetName val="Sheet1"/>
    </sheetNames>
    <sheetDataSet>
      <sheetData sheetId="0">
        <row r="4">
          <cell r="A4" t="str">
            <v>石首鄂D51918/92089</v>
          </cell>
        </row>
        <row r="5">
          <cell r="A5" t="str">
            <v>茶盘州湘H30616.湘H71990. 湘H72242</v>
          </cell>
        </row>
      </sheetData>
      <sheetData sheetId="1" refreshError="1"/>
      <sheetData sheetId="2" refreshError="1"/>
      <sheetData sheetId="3">
        <row r="3">
          <cell r="A3" t="str">
            <v>茅草街</v>
          </cell>
          <cell r="B3">
            <v>22</v>
          </cell>
          <cell r="C3">
            <v>19</v>
          </cell>
        </row>
        <row r="4">
          <cell r="A4" t="str">
            <v>班咀</v>
          </cell>
          <cell r="B4">
            <v>31</v>
          </cell>
          <cell r="C4">
            <v>31</v>
          </cell>
        </row>
        <row r="5">
          <cell r="A5" t="str">
            <v>文明桥</v>
          </cell>
          <cell r="B5">
            <v>26</v>
          </cell>
          <cell r="C5">
            <v>26</v>
          </cell>
        </row>
        <row r="6">
          <cell r="A6" t="str">
            <v>文胜桥</v>
          </cell>
          <cell r="B6">
            <v>27</v>
          </cell>
          <cell r="C6">
            <v>27</v>
          </cell>
        </row>
        <row r="7">
          <cell r="A7" t="str">
            <v>南县</v>
          </cell>
          <cell r="B7">
            <v>34</v>
          </cell>
          <cell r="C7">
            <v>34</v>
          </cell>
        </row>
        <row r="8">
          <cell r="A8" t="str">
            <v>张家湾</v>
          </cell>
          <cell r="B8">
            <v>35</v>
          </cell>
          <cell r="C8">
            <v>35</v>
          </cell>
        </row>
        <row r="9">
          <cell r="A9" t="str">
            <v>新河口</v>
          </cell>
          <cell r="B9">
            <v>36</v>
          </cell>
          <cell r="C9">
            <v>36</v>
          </cell>
        </row>
        <row r="10">
          <cell r="A10" t="str">
            <v>花子坟</v>
          </cell>
          <cell r="B10">
            <v>39</v>
          </cell>
          <cell r="C10">
            <v>39</v>
          </cell>
        </row>
        <row r="11">
          <cell r="A11" t="str">
            <v>华容</v>
          </cell>
          <cell r="B11">
            <v>40</v>
          </cell>
          <cell r="C11">
            <v>40</v>
          </cell>
        </row>
        <row r="12">
          <cell r="A12" t="str">
            <v>万儒</v>
          </cell>
          <cell r="B12">
            <v>42</v>
          </cell>
          <cell r="C12">
            <v>42</v>
          </cell>
        </row>
        <row r="13">
          <cell r="A13" t="str">
            <v>石首</v>
          </cell>
          <cell r="B13">
            <v>50</v>
          </cell>
          <cell r="C13">
            <v>50</v>
          </cell>
        </row>
        <row r="14">
          <cell r="A14" t="str">
            <v>茅草街</v>
          </cell>
          <cell r="B14">
            <v>23</v>
          </cell>
          <cell r="C14">
            <v>19</v>
          </cell>
        </row>
        <row r="15">
          <cell r="A15" t="str">
            <v>文明桥</v>
          </cell>
          <cell r="B15">
            <v>27</v>
          </cell>
          <cell r="C15">
            <v>26</v>
          </cell>
        </row>
        <row r="16">
          <cell r="A16" t="str">
            <v>文胜桥</v>
          </cell>
          <cell r="B16">
            <v>28</v>
          </cell>
          <cell r="C16">
            <v>27</v>
          </cell>
        </row>
        <row r="17">
          <cell r="A17" t="str">
            <v>南县</v>
          </cell>
          <cell r="B17">
            <v>35</v>
          </cell>
          <cell r="C17">
            <v>34</v>
          </cell>
        </row>
        <row r="18">
          <cell r="A18" t="str">
            <v>张家湾</v>
          </cell>
          <cell r="B18">
            <v>35</v>
          </cell>
          <cell r="C18">
            <v>35</v>
          </cell>
        </row>
        <row r="19">
          <cell r="A19" t="str">
            <v>新河口</v>
          </cell>
          <cell r="B19">
            <v>40</v>
          </cell>
          <cell r="C19">
            <v>36</v>
          </cell>
        </row>
        <row r="20">
          <cell r="A20" t="str">
            <v>华容</v>
          </cell>
          <cell r="B20">
            <v>45</v>
          </cell>
          <cell r="C20">
            <v>40</v>
          </cell>
        </row>
        <row r="21">
          <cell r="A21" t="str">
            <v>万儒</v>
          </cell>
          <cell r="B21">
            <v>50</v>
          </cell>
          <cell r="C21">
            <v>42</v>
          </cell>
        </row>
        <row r="22">
          <cell r="A22" t="str">
            <v>石首</v>
          </cell>
          <cell r="B22">
            <v>60</v>
          </cell>
          <cell r="C22">
            <v>50</v>
          </cell>
        </row>
      </sheetData>
      <sheetData sheetId="4">
        <row r="3">
          <cell r="A3" t="str">
            <v>茶盘州</v>
          </cell>
          <cell r="B3">
            <v>26</v>
          </cell>
          <cell r="C3">
            <v>30</v>
          </cell>
        </row>
        <row r="4">
          <cell r="A4" t="str">
            <v>茶盘州</v>
          </cell>
          <cell r="B4">
            <v>26</v>
          </cell>
          <cell r="C4">
            <v>35</v>
          </cell>
        </row>
        <row r="5">
          <cell r="A5" t="str">
            <v>泗湖山</v>
          </cell>
          <cell r="B5">
            <v>25</v>
          </cell>
          <cell r="C5">
            <v>28</v>
          </cell>
        </row>
        <row r="6">
          <cell r="A6" t="str">
            <v>泗湖山</v>
          </cell>
          <cell r="B6">
            <v>25</v>
          </cell>
          <cell r="C6">
            <v>33</v>
          </cell>
        </row>
        <row r="7">
          <cell r="A7" t="str">
            <v>三州咀</v>
          </cell>
          <cell r="B7">
            <v>23</v>
          </cell>
          <cell r="C7">
            <v>26.5</v>
          </cell>
        </row>
        <row r="8">
          <cell r="A8" t="str">
            <v>三州咀</v>
          </cell>
          <cell r="B8">
            <v>23</v>
          </cell>
          <cell r="C8">
            <v>31.5</v>
          </cell>
        </row>
        <row r="9">
          <cell r="A9" t="str">
            <v>五福桥</v>
          </cell>
          <cell r="B9">
            <v>21.5</v>
          </cell>
          <cell r="C9">
            <v>24.5</v>
          </cell>
        </row>
        <row r="10">
          <cell r="A10" t="str">
            <v>五福桥</v>
          </cell>
          <cell r="B10">
            <v>21.5</v>
          </cell>
          <cell r="C10">
            <v>29.5</v>
          </cell>
        </row>
        <row r="11">
          <cell r="A11" t="str">
            <v>朱家咀</v>
          </cell>
          <cell r="B11">
            <v>20.5</v>
          </cell>
          <cell r="C11">
            <v>23.5</v>
          </cell>
        </row>
        <row r="12">
          <cell r="A12" t="str">
            <v>朱家咀</v>
          </cell>
          <cell r="B12">
            <v>20.5</v>
          </cell>
          <cell r="C12">
            <v>28.5</v>
          </cell>
        </row>
        <row r="13">
          <cell r="A13" t="str">
            <v>谭家仑</v>
          </cell>
          <cell r="B13">
            <v>19.5</v>
          </cell>
          <cell r="C13">
            <v>22.5</v>
          </cell>
        </row>
        <row r="14">
          <cell r="A14" t="str">
            <v>东浃</v>
          </cell>
          <cell r="B14">
            <v>19</v>
          </cell>
          <cell r="C14">
            <v>22</v>
          </cell>
        </row>
        <row r="15">
          <cell r="A15" t="str">
            <v>三孔闸</v>
          </cell>
          <cell r="B15">
            <v>18</v>
          </cell>
          <cell r="C15">
            <v>21</v>
          </cell>
        </row>
        <row r="16">
          <cell r="A16" t="str">
            <v>八形岔</v>
          </cell>
          <cell r="B16">
            <v>17.5</v>
          </cell>
          <cell r="C16">
            <v>20.5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06"/>
  <sheetViews>
    <sheetView tabSelected="1" topLeftCell="G1" workbookViewId="0">
      <pane ySplit="5" topLeftCell="A8" activePane="bottomLeft" state="frozen"/>
      <selection pane="bottomLeft" activeCell="O12" sqref="O12"/>
    </sheetView>
  </sheetViews>
  <sheetFormatPr defaultColWidth="9" defaultRowHeight="13.5"/>
  <cols>
    <col min="1" max="1" width="12.75" style="7" customWidth="1"/>
    <col min="2" max="2" width="13.125" style="7" customWidth="1"/>
    <col min="3" max="3" width="18.625" style="7" customWidth="1"/>
    <col min="4" max="4" width="7.5" style="7" customWidth="1"/>
    <col min="5" max="5" width="9" style="7"/>
    <col min="6" max="6" width="18.375" style="7" customWidth="1"/>
    <col min="7" max="7" width="14" style="7" customWidth="1"/>
    <col min="8" max="9" width="10" style="7" customWidth="1"/>
    <col min="10" max="10" width="8.625" style="7" customWidth="1"/>
    <col min="11" max="12" width="12" style="7" customWidth="1"/>
    <col min="13" max="13" width="10.125" style="7" customWidth="1"/>
    <col min="14" max="14" width="12" style="7" customWidth="1"/>
    <col min="15" max="15" width="9" style="7"/>
    <col min="16" max="16" width="10" style="13" customWidth="1"/>
    <col min="17" max="17" width="8.75" style="7" customWidth="1"/>
    <col min="18" max="18" width="9.5" style="14" customWidth="1"/>
    <col min="19" max="19" width="10.5" style="7" customWidth="1"/>
    <col min="20" max="21" width="9.75" style="7" customWidth="1"/>
    <col min="22" max="22" width="10.75" style="7" customWidth="1"/>
    <col min="23" max="16384" width="9" style="7"/>
  </cols>
  <sheetData>
    <row r="1" spans="1:22" ht="45" customHeight="1">
      <c r="A1" s="117" t="s">
        <v>19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</row>
    <row r="3" spans="1:22">
      <c r="A3" s="108" t="s">
        <v>20</v>
      </c>
      <c r="B3" s="108" t="s">
        <v>21</v>
      </c>
      <c r="C3" s="121" t="s">
        <v>2</v>
      </c>
      <c r="D3" s="123"/>
      <c r="E3" s="115" t="s">
        <v>1</v>
      </c>
      <c r="F3" s="108" t="s">
        <v>4</v>
      </c>
      <c r="G3" s="108" t="s">
        <v>0</v>
      </c>
      <c r="H3" s="121" t="s">
        <v>3</v>
      </c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18" t="s">
        <v>18</v>
      </c>
      <c r="T3" s="118"/>
      <c r="U3" s="108" t="s">
        <v>22</v>
      </c>
      <c r="V3" s="105" t="s">
        <v>17</v>
      </c>
    </row>
    <row r="4" spans="1:22">
      <c r="A4" s="109"/>
      <c r="B4" s="109"/>
      <c r="C4" s="115" t="s">
        <v>5</v>
      </c>
      <c r="D4" s="108" t="s">
        <v>6</v>
      </c>
      <c r="E4" s="126"/>
      <c r="F4" s="109"/>
      <c r="G4" s="109"/>
      <c r="H4" s="115" t="s">
        <v>7</v>
      </c>
      <c r="I4" s="115" t="s">
        <v>27</v>
      </c>
      <c r="J4" s="108" t="s">
        <v>8</v>
      </c>
      <c r="K4" s="121" t="s">
        <v>15</v>
      </c>
      <c r="L4" s="122"/>
      <c r="M4" s="122"/>
      <c r="N4" s="123"/>
      <c r="O4" s="108" t="s">
        <v>10</v>
      </c>
      <c r="P4" s="119" t="s">
        <v>13</v>
      </c>
      <c r="Q4" s="108" t="s">
        <v>9</v>
      </c>
      <c r="R4" s="124" t="s">
        <v>14</v>
      </c>
      <c r="S4" s="118"/>
      <c r="T4" s="118"/>
      <c r="U4" s="109"/>
      <c r="V4" s="106"/>
    </row>
    <row r="5" spans="1:22" ht="27">
      <c r="A5" s="110"/>
      <c r="B5" s="110"/>
      <c r="C5" s="116"/>
      <c r="D5" s="110"/>
      <c r="E5" s="116"/>
      <c r="F5" s="110"/>
      <c r="G5" s="110"/>
      <c r="H5" s="116"/>
      <c r="I5" s="116"/>
      <c r="J5" s="110"/>
      <c r="K5" s="3" t="s">
        <v>11</v>
      </c>
      <c r="L5" s="3" t="s">
        <v>32</v>
      </c>
      <c r="M5" s="3" t="s">
        <v>12</v>
      </c>
      <c r="N5" s="3" t="s">
        <v>16</v>
      </c>
      <c r="O5" s="110"/>
      <c r="P5" s="120"/>
      <c r="Q5" s="110"/>
      <c r="R5" s="125"/>
      <c r="S5" s="2"/>
      <c r="T5" s="2"/>
      <c r="U5" s="110"/>
      <c r="V5" s="107"/>
    </row>
    <row r="6" spans="1:22" ht="17.25" customHeight="1">
      <c r="A6" s="105" t="s">
        <v>23</v>
      </c>
      <c r="B6" s="105" t="s">
        <v>192</v>
      </c>
      <c r="C6" s="108" t="s">
        <v>196</v>
      </c>
      <c r="D6" s="105">
        <v>9</v>
      </c>
      <c r="E6" s="105" t="s">
        <v>25</v>
      </c>
      <c r="F6" s="105" t="s">
        <v>194</v>
      </c>
      <c r="G6" s="105" t="s">
        <v>26</v>
      </c>
      <c r="H6" s="3" t="s">
        <v>28</v>
      </c>
      <c r="I6" s="3">
        <v>21</v>
      </c>
      <c r="J6" s="3">
        <v>22</v>
      </c>
      <c r="K6" s="3">
        <v>0.5</v>
      </c>
      <c r="L6" s="3"/>
      <c r="M6" s="1"/>
      <c r="N6" s="9">
        <f>(J6-I6)/2</f>
        <v>0.5</v>
      </c>
      <c r="O6" s="1">
        <f>J6-K6-L6-N6</f>
        <v>21</v>
      </c>
      <c r="P6" s="10">
        <v>0.1736</v>
      </c>
      <c r="Q6" s="1"/>
      <c r="R6" s="8">
        <f>O6*(1-P6)</f>
        <v>17.354400000000002</v>
      </c>
      <c r="S6" s="1">
        <v>0</v>
      </c>
      <c r="T6" s="1">
        <v>0</v>
      </c>
      <c r="U6" s="105" t="s">
        <v>29</v>
      </c>
      <c r="V6" s="108" t="s">
        <v>90</v>
      </c>
    </row>
    <row r="7" spans="1:22" ht="18.75" customHeight="1">
      <c r="A7" s="106"/>
      <c r="B7" s="106"/>
      <c r="C7" s="109"/>
      <c r="D7" s="106"/>
      <c r="E7" s="106"/>
      <c r="F7" s="106"/>
      <c r="G7" s="106"/>
      <c r="H7" s="1" t="s">
        <v>31</v>
      </c>
      <c r="I7" s="1">
        <v>26</v>
      </c>
      <c r="J7" s="1">
        <v>26</v>
      </c>
      <c r="K7" s="1">
        <v>0.5</v>
      </c>
      <c r="L7" s="1"/>
      <c r="M7" s="1"/>
      <c r="N7" s="9">
        <f t="shared" ref="N7:N70" si="0">(J7-I7)/2</f>
        <v>0</v>
      </c>
      <c r="O7" s="1">
        <f t="shared" ref="O7:O70" si="1">J7-K7-L7-N7</f>
        <v>25.5</v>
      </c>
      <c r="P7" s="10">
        <v>0.1736</v>
      </c>
      <c r="Q7" s="1"/>
      <c r="R7" s="8">
        <f t="shared" ref="R7:R19" si="2">O7*(1-P7)</f>
        <v>21.0732</v>
      </c>
      <c r="S7" s="1">
        <v>0</v>
      </c>
      <c r="T7" s="1">
        <v>0</v>
      </c>
      <c r="U7" s="106"/>
      <c r="V7" s="109"/>
    </row>
    <row r="8" spans="1:22" ht="18.75" customHeight="1">
      <c r="A8" s="106"/>
      <c r="B8" s="106"/>
      <c r="C8" s="109"/>
      <c r="D8" s="106"/>
      <c r="E8" s="106"/>
      <c r="F8" s="106"/>
      <c r="G8" s="106"/>
      <c r="H8" s="1" t="s">
        <v>33</v>
      </c>
      <c r="I8" s="1">
        <v>27</v>
      </c>
      <c r="J8" s="1">
        <v>27</v>
      </c>
      <c r="K8" s="1">
        <v>0.5</v>
      </c>
      <c r="L8" s="1"/>
      <c r="M8" s="1"/>
      <c r="N8" s="9">
        <f t="shared" si="0"/>
        <v>0</v>
      </c>
      <c r="O8" s="1">
        <f t="shared" si="1"/>
        <v>26.5</v>
      </c>
      <c r="P8" s="10">
        <v>0.1736</v>
      </c>
      <c r="Q8" s="1"/>
      <c r="R8" s="8">
        <f t="shared" ref="R8:R13" si="3">O8*(1-P8)</f>
        <v>21.8996</v>
      </c>
      <c r="S8" s="1"/>
      <c r="T8" s="1"/>
      <c r="U8" s="106"/>
      <c r="V8" s="109"/>
    </row>
    <row r="9" spans="1:22" ht="18.75" customHeight="1">
      <c r="A9" s="106"/>
      <c r="B9" s="106"/>
      <c r="C9" s="109"/>
      <c r="D9" s="106"/>
      <c r="E9" s="106"/>
      <c r="F9" s="106"/>
      <c r="G9" s="106"/>
      <c r="H9" s="1" t="s">
        <v>34</v>
      </c>
      <c r="I9" s="1">
        <v>29</v>
      </c>
      <c r="J9" s="1">
        <v>29</v>
      </c>
      <c r="K9" s="1">
        <v>1</v>
      </c>
      <c r="L9" s="1"/>
      <c r="M9" s="1"/>
      <c r="N9" s="9">
        <f t="shared" si="0"/>
        <v>0</v>
      </c>
      <c r="O9" s="1">
        <f t="shared" si="1"/>
        <v>28</v>
      </c>
      <c r="P9" s="10">
        <v>0.1736</v>
      </c>
      <c r="Q9" s="1"/>
      <c r="R9" s="8">
        <f t="shared" si="3"/>
        <v>23.139200000000002</v>
      </c>
      <c r="S9" s="1"/>
      <c r="T9" s="1"/>
      <c r="U9" s="106"/>
      <c r="V9" s="109"/>
    </row>
    <row r="10" spans="1:22" ht="18.75" customHeight="1">
      <c r="A10" s="106"/>
      <c r="B10" s="106"/>
      <c r="C10" s="109"/>
      <c r="D10" s="106"/>
      <c r="E10" s="106"/>
      <c r="F10" s="106"/>
      <c r="G10" s="106"/>
      <c r="H10" s="1" t="s">
        <v>35</v>
      </c>
      <c r="I10" s="1">
        <v>30</v>
      </c>
      <c r="J10" s="1">
        <v>30</v>
      </c>
      <c r="K10" s="1">
        <v>1</v>
      </c>
      <c r="L10" s="1"/>
      <c r="M10" s="1"/>
      <c r="N10" s="9">
        <f t="shared" si="0"/>
        <v>0</v>
      </c>
      <c r="O10" s="1">
        <f t="shared" si="1"/>
        <v>29</v>
      </c>
      <c r="P10" s="10">
        <v>0.1736</v>
      </c>
      <c r="Q10" s="1"/>
      <c r="R10" s="8">
        <f t="shared" si="3"/>
        <v>23.965600000000002</v>
      </c>
      <c r="S10" s="1"/>
      <c r="T10" s="1"/>
      <c r="U10" s="106"/>
      <c r="V10" s="109"/>
    </row>
    <row r="11" spans="1:22" ht="18.75" customHeight="1">
      <c r="A11" s="106"/>
      <c r="B11" s="106"/>
      <c r="C11" s="109"/>
      <c r="D11" s="106"/>
      <c r="E11" s="106"/>
      <c r="F11" s="106"/>
      <c r="G11" s="106"/>
      <c r="H11" s="1" t="s">
        <v>36</v>
      </c>
      <c r="I11" s="1">
        <v>31</v>
      </c>
      <c r="J11" s="1">
        <v>31</v>
      </c>
      <c r="K11" s="1">
        <v>1</v>
      </c>
      <c r="L11" s="1"/>
      <c r="M11" s="1"/>
      <c r="N11" s="9">
        <f t="shared" si="0"/>
        <v>0</v>
      </c>
      <c r="O11" s="1">
        <f t="shared" si="1"/>
        <v>30</v>
      </c>
      <c r="P11" s="10">
        <v>0.1736</v>
      </c>
      <c r="Q11" s="1"/>
      <c r="R11" s="8">
        <f t="shared" si="3"/>
        <v>24.792000000000002</v>
      </c>
      <c r="S11" s="1"/>
      <c r="T11" s="1"/>
      <c r="U11" s="106"/>
      <c r="V11" s="109"/>
    </row>
    <row r="12" spans="1:22" ht="15.75" customHeight="1">
      <c r="A12" s="107"/>
      <c r="B12" s="107"/>
      <c r="C12" s="110"/>
      <c r="D12" s="107"/>
      <c r="E12" s="107"/>
      <c r="F12" s="107"/>
      <c r="G12" s="107"/>
      <c r="H12" s="1" t="s">
        <v>37</v>
      </c>
      <c r="I12" s="1">
        <v>34</v>
      </c>
      <c r="J12" s="1">
        <v>34</v>
      </c>
      <c r="K12" s="1">
        <v>1</v>
      </c>
      <c r="L12" s="1"/>
      <c r="M12" s="1"/>
      <c r="N12" s="9">
        <f t="shared" si="0"/>
        <v>0</v>
      </c>
      <c r="O12" s="1">
        <f t="shared" si="1"/>
        <v>33</v>
      </c>
      <c r="P12" s="10">
        <v>0.1736</v>
      </c>
      <c r="Q12" s="1"/>
      <c r="R12" s="8">
        <f t="shared" si="3"/>
        <v>27.2712</v>
      </c>
      <c r="S12" s="1"/>
      <c r="T12" s="1"/>
      <c r="U12" s="107"/>
      <c r="V12" s="110"/>
    </row>
    <row r="13" spans="1:22" ht="17.25" customHeight="1">
      <c r="A13" s="105" t="s">
        <v>23</v>
      </c>
      <c r="B13" s="105" t="s">
        <v>193</v>
      </c>
      <c r="C13" s="108" t="s">
        <v>24</v>
      </c>
      <c r="D13" s="105">
        <v>9</v>
      </c>
      <c r="E13" s="105" t="s">
        <v>25</v>
      </c>
      <c r="F13" s="105" t="s">
        <v>194</v>
      </c>
      <c r="G13" s="105" t="s">
        <v>26</v>
      </c>
      <c r="H13" s="3" t="s">
        <v>28</v>
      </c>
      <c r="I13" s="3">
        <v>21</v>
      </c>
      <c r="J13" s="3">
        <v>22</v>
      </c>
      <c r="K13" s="3">
        <v>0.5</v>
      </c>
      <c r="L13" s="3">
        <v>1.5</v>
      </c>
      <c r="M13" s="1">
        <v>0</v>
      </c>
      <c r="N13" s="9">
        <f t="shared" si="0"/>
        <v>0.5</v>
      </c>
      <c r="O13" s="1">
        <f t="shared" si="1"/>
        <v>19.5</v>
      </c>
      <c r="P13" s="10">
        <f>17.36%+22%</f>
        <v>0.39360000000000001</v>
      </c>
      <c r="Q13" s="1"/>
      <c r="R13" s="8">
        <f t="shared" si="3"/>
        <v>11.824800000000002</v>
      </c>
      <c r="S13" s="1">
        <v>0</v>
      </c>
      <c r="T13" s="1">
        <v>0</v>
      </c>
      <c r="U13" s="105" t="s">
        <v>30</v>
      </c>
      <c r="V13" s="108" t="s">
        <v>78</v>
      </c>
    </row>
    <row r="14" spans="1:22" ht="17.25" customHeight="1">
      <c r="A14" s="106"/>
      <c r="B14" s="106"/>
      <c r="C14" s="109"/>
      <c r="D14" s="106"/>
      <c r="E14" s="106"/>
      <c r="F14" s="106"/>
      <c r="G14" s="106"/>
      <c r="H14" s="1" t="s">
        <v>31</v>
      </c>
      <c r="I14" s="1">
        <v>26</v>
      </c>
      <c r="J14" s="1">
        <v>26</v>
      </c>
      <c r="K14" s="1">
        <v>0.5</v>
      </c>
      <c r="L14" s="1">
        <v>1.5</v>
      </c>
      <c r="M14" s="1"/>
      <c r="N14" s="9">
        <f t="shared" si="0"/>
        <v>0</v>
      </c>
      <c r="O14" s="1">
        <f t="shared" si="1"/>
        <v>24</v>
      </c>
      <c r="P14" s="10">
        <f>17.36%+22%</f>
        <v>0.39360000000000001</v>
      </c>
      <c r="Q14" s="1"/>
      <c r="R14" s="8">
        <f t="shared" si="2"/>
        <v>14.553600000000001</v>
      </c>
      <c r="S14" s="1"/>
      <c r="T14" s="1"/>
      <c r="U14" s="106"/>
      <c r="V14" s="109"/>
    </row>
    <row r="15" spans="1:22" ht="17.25" customHeight="1">
      <c r="A15" s="106"/>
      <c r="B15" s="106"/>
      <c r="C15" s="109"/>
      <c r="D15" s="106"/>
      <c r="E15" s="106"/>
      <c r="F15" s="106"/>
      <c r="G15" s="106"/>
      <c r="H15" s="1" t="s">
        <v>33</v>
      </c>
      <c r="I15" s="1">
        <v>27</v>
      </c>
      <c r="J15" s="1">
        <v>27</v>
      </c>
      <c r="K15" s="1">
        <v>0.5</v>
      </c>
      <c r="L15" s="1">
        <v>1.5</v>
      </c>
      <c r="M15" s="1"/>
      <c r="N15" s="9">
        <f t="shared" si="0"/>
        <v>0</v>
      </c>
      <c r="O15" s="1">
        <f t="shared" si="1"/>
        <v>25</v>
      </c>
      <c r="P15" s="10">
        <f>17.36%+22%</f>
        <v>0.39360000000000001</v>
      </c>
      <c r="Q15" s="1"/>
      <c r="R15" s="8">
        <f>O15*(1-P15)</f>
        <v>15.160000000000002</v>
      </c>
      <c r="S15" s="1"/>
      <c r="T15" s="1"/>
      <c r="U15" s="106"/>
      <c r="V15" s="109"/>
    </row>
    <row r="16" spans="1:22" ht="17.25" customHeight="1">
      <c r="A16" s="106"/>
      <c r="B16" s="106"/>
      <c r="C16" s="109"/>
      <c r="D16" s="106"/>
      <c r="E16" s="106"/>
      <c r="F16" s="106"/>
      <c r="G16" s="106"/>
      <c r="H16" s="1" t="s">
        <v>34</v>
      </c>
      <c r="I16" s="1">
        <v>29</v>
      </c>
      <c r="J16" s="1">
        <v>29</v>
      </c>
      <c r="K16" s="1">
        <v>1</v>
      </c>
      <c r="L16" s="1">
        <v>1.5</v>
      </c>
      <c r="M16" s="1"/>
      <c r="N16" s="9">
        <f t="shared" si="0"/>
        <v>0</v>
      </c>
      <c r="O16" s="1">
        <f t="shared" si="1"/>
        <v>26.5</v>
      </c>
      <c r="P16" s="10">
        <v>0.39360000000000001</v>
      </c>
      <c r="Q16" s="1"/>
      <c r="R16" s="8">
        <f t="shared" si="2"/>
        <v>16.069600000000001</v>
      </c>
      <c r="S16" s="1"/>
      <c r="T16" s="1"/>
      <c r="U16" s="106"/>
      <c r="V16" s="109"/>
    </row>
    <row r="17" spans="1:22" ht="17.25" customHeight="1">
      <c r="A17" s="106"/>
      <c r="B17" s="106"/>
      <c r="C17" s="109"/>
      <c r="D17" s="106"/>
      <c r="E17" s="106"/>
      <c r="F17" s="106"/>
      <c r="G17" s="106"/>
      <c r="H17" s="1" t="s">
        <v>35</v>
      </c>
      <c r="I17" s="1">
        <v>30</v>
      </c>
      <c r="J17" s="1">
        <v>30</v>
      </c>
      <c r="K17" s="1">
        <v>1</v>
      </c>
      <c r="L17" s="1">
        <v>1.5</v>
      </c>
      <c r="M17" s="1"/>
      <c r="N17" s="9">
        <f t="shared" si="0"/>
        <v>0</v>
      </c>
      <c r="O17" s="1">
        <f t="shared" si="1"/>
        <v>27.5</v>
      </c>
      <c r="P17" s="10">
        <v>0.39360000000000001</v>
      </c>
      <c r="Q17" s="1"/>
      <c r="R17" s="8">
        <f t="shared" si="2"/>
        <v>16.676000000000002</v>
      </c>
      <c r="S17" s="1"/>
      <c r="T17" s="1"/>
      <c r="U17" s="106"/>
      <c r="V17" s="109"/>
    </row>
    <row r="18" spans="1:22" ht="17.25" customHeight="1">
      <c r="A18" s="106"/>
      <c r="B18" s="106"/>
      <c r="C18" s="109"/>
      <c r="D18" s="106"/>
      <c r="E18" s="106"/>
      <c r="F18" s="106"/>
      <c r="G18" s="106"/>
      <c r="H18" s="1" t="s">
        <v>36</v>
      </c>
      <c r="I18" s="1">
        <v>31</v>
      </c>
      <c r="J18" s="1">
        <v>31</v>
      </c>
      <c r="K18" s="1">
        <v>1</v>
      </c>
      <c r="L18" s="1">
        <v>1.5</v>
      </c>
      <c r="M18" s="1"/>
      <c r="N18" s="9">
        <f t="shared" si="0"/>
        <v>0</v>
      </c>
      <c r="O18" s="1">
        <f t="shared" si="1"/>
        <v>28.5</v>
      </c>
      <c r="P18" s="10">
        <v>0.39360000000000001</v>
      </c>
      <c r="Q18" s="1"/>
      <c r="R18" s="8">
        <f t="shared" si="2"/>
        <v>17.282400000000003</v>
      </c>
      <c r="S18" s="1"/>
      <c r="T18" s="1"/>
      <c r="U18" s="106"/>
      <c r="V18" s="109"/>
    </row>
    <row r="19" spans="1:22" ht="17.25" customHeight="1">
      <c r="A19" s="107"/>
      <c r="B19" s="107"/>
      <c r="C19" s="110"/>
      <c r="D19" s="107"/>
      <c r="E19" s="107"/>
      <c r="F19" s="107"/>
      <c r="G19" s="107"/>
      <c r="H19" s="1" t="s">
        <v>37</v>
      </c>
      <c r="I19" s="1">
        <v>34</v>
      </c>
      <c r="J19" s="1">
        <v>34</v>
      </c>
      <c r="K19" s="1">
        <v>1</v>
      </c>
      <c r="L19" s="1">
        <v>1.5</v>
      </c>
      <c r="M19" s="1"/>
      <c r="N19" s="9">
        <f t="shared" si="0"/>
        <v>0</v>
      </c>
      <c r="O19" s="1">
        <f t="shared" si="1"/>
        <v>31.5</v>
      </c>
      <c r="P19" s="10">
        <v>0.39360000000000001</v>
      </c>
      <c r="Q19" s="1"/>
      <c r="R19" s="8">
        <f t="shared" si="2"/>
        <v>19.101600000000001</v>
      </c>
      <c r="S19" s="1"/>
      <c r="T19" s="1"/>
      <c r="U19" s="107"/>
      <c r="V19" s="110"/>
    </row>
    <row r="20" spans="1:22" s="11" customFormat="1" ht="18.75" customHeight="1">
      <c r="A20" s="127" t="s">
        <v>23</v>
      </c>
      <c r="B20" s="127" t="s">
        <v>193</v>
      </c>
      <c r="C20" s="127" t="s">
        <v>38</v>
      </c>
      <c r="D20" s="127">
        <v>1</v>
      </c>
      <c r="E20" s="127" t="s">
        <v>25</v>
      </c>
      <c r="F20" s="127" t="s">
        <v>194</v>
      </c>
      <c r="G20" s="127" t="s">
        <v>40</v>
      </c>
      <c r="H20" s="3" t="s">
        <v>39</v>
      </c>
      <c r="I20" s="3">
        <v>19</v>
      </c>
      <c r="J20" s="3">
        <v>21</v>
      </c>
      <c r="K20" s="3">
        <v>1.6</v>
      </c>
      <c r="L20" s="3"/>
      <c r="M20" s="1"/>
      <c r="N20" s="9">
        <f t="shared" si="0"/>
        <v>1</v>
      </c>
      <c r="O20" s="1">
        <f t="shared" si="1"/>
        <v>18.399999999999999</v>
      </c>
      <c r="P20" s="10">
        <v>0.13800000000000001</v>
      </c>
      <c r="Q20" s="1"/>
      <c r="R20" s="8">
        <f t="shared" ref="R20:R27" si="4">O20*(1-P20)</f>
        <v>15.860799999999999</v>
      </c>
      <c r="S20" s="5"/>
      <c r="T20" s="5"/>
      <c r="U20" s="105" t="s">
        <v>29</v>
      </c>
      <c r="V20" s="130" t="s">
        <v>77</v>
      </c>
    </row>
    <row r="21" spans="1:22">
      <c r="A21" s="128"/>
      <c r="B21" s="128"/>
      <c r="C21" s="128"/>
      <c r="D21" s="128"/>
      <c r="E21" s="128"/>
      <c r="F21" s="128"/>
      <c r="G21" s="128"/>
      <c r="H21" s="1" t="s">
        <v>42</v>
      </c>
      <c r="I21" s="1">
        <v>20</v>
      </c>
      <c r="J21" s="1">
        <v>22</v>
      </c>
      <c r="K21" s="1">
        <v>1.6</v>
      </c>
      <c r="L21" s="1"/>
      <c r="M21" s="1"/>
      <c r="N21" s="9">
        <f t="shared" si="0"/>
        <v>1</v>
      </c>
      <c r="O21" s="1">
        <f t="shared" si="1"/>
        <v>19.399999999999999</v>
      </c>
      <c r="P21" s="10">
        <v>0.13800000000000001</v>
      </c>
      <c r="Q21" s="1"/>
      <c r="R21" s="8">
        <f t="shared" si="4"/>
        <v>16.722799999999999</v>
      </c>
      <c r="S21" s="1"/>
      <c r="T21" s="1"/>
      <c r="U21" s="106"/>
      <c r="V21" s="131"/>
    </row>
    <row r="22" spans="1:22">
      <c r="A22" s="128"/>
      <c r="B22" s="128"/>
      <c r="C22" s="128"/>
      <c r="D22" s="128"/>
      <c r="E22" s="128"/>
      <c r="F22" s="128"/>
      <c r="G22" s="128"/>
      <c r="H22" s="1" t="s">
        <v>43</v>
      </c>
      <c r="I22" s="1">
        <v>21.5</v>
      </c>
      <c r="J22" s="1">
        <v>23.5</v>
      </c>
      <c r="K22" s="1">
        <v>1.6</v>
      </c>
      <c r="L22" s="1"/>
      <c r="M22" s="1"/>
      <c r="N22" s="9">
        <f t="shared" si="0"/>
        <v>1</v>
      </c>
      <c r="O22" s="1">
        <f t="shared" si="1"/>
        <v>20.9</v>
      </c>
      <c r="P22" s="10">
        <v>0.13800000000000001</v>
      </c>
      <c r="Q22" s="1"/>
      <c r="R22" s="8">
        <f t="shared" si="4"/>
        <v>18.015799999999999</v>
      </c>
      <c r="S22" s="1"/>
      <c r="T22" s="1"/>
      <c r="U22" s="106"/>
      <c r="V22" s="131"/>
    </row>
    <row r="23" spans="1:22">
      <c r="A23" s="128"/>
      <c r="B23" s="128"/>
      <c r="C23" s="128"/>
      <c r="D23" s="128"/>
      <c r="E23" s="128"/>
      <c r="F23" s="128"/>
      <c r="G23" s="128"/>
      <c r="H23" s="1" t="s">
        <v>44</v>
      </c>
      <c r="I23" s="1">
        <v>22</v>
      </c>
      <c r="J23" s="1">
        <v>24</v>
      </c>
      <c r="K23" s="1">
        <v>1.6</v>
      </c>
      <c r="L23" s="1"/>
      <c r="M23" s="1"/>
      <c r="N23" s="9">
        <f t="shared" si="0"/>
        <v>1</v>
      </c>
      <c r="O23" s="1">
        <f t="shared" si="1"/>
        <v>21.4</v>
      </c>
      <c r="P23" s="10">
        <v>0.13800000000000001</v>
      </c>
      <c r="Q23" s="1"/>
      <c r="R23" s="8">
        <f t="shared" si="4"/>
        <v>18.4468</v>
      </c>
      <c r="S23" s="1"/>
      <c r="T23" s="1"/>
      <c r="U23" s="106"/>
      <c r="V23" s="131"/>
    </row>
    <row r="24" spans="1:22">
      <c r="A24" s="128"/>
      <c r="B24" s="128"/>
      <c r="C24" s="128"/>
      <c r="D24" s="128"/>
      <c r="E24" s="128"/>
      <c r="F24" s="128"/>
      <c r="G24" s="128"/>
      <c r="H24" s="1" t="s">
        <v>45</v>
      </c>
      <c r="I24" s="1">
        <v>23</v>
      </c>
      <c r="J24" s="1">
        <v>25</v>
      </c>
      <c r="K24" s="1">
        <v>1.6</v>
      </c>
      <c r="L24" s="1"/>
      <c r="M24" s="1"/>
      <c r="N24" s="9">
        <f t="shared" si="0"/>
        <v>1</v>
      </c>
      <c r="O24" s="1">
        <f t="shared" si="1"/>
        <v>22.4</v>
      </c>
      <c r="P24" s="10">
        <v>0.13800000000000001</v>
      </c>
      <c r="Q24" s="1"/>
      <c r="R24" s="8">
        <f t="shared" si="4"/>
        <v>19.308799999999998</v>
      </c>
      <c r="S24" s="1"/>
      <c r="T24" s="1"/>
      <c r="U24" s="106"/>
      <c r="V24" s="131"/>
    </row>
    <row r="25" spans="1:22">
      <c r="A25" s="128"/>
      <c r="B25" s="128"/>
      <c r="C25" s="128"/>
      <c r="D25" s="128"/>
      <c r="E25" s="128"/>
      <c r="F25" s="128"/>
      <c r="G25" s="128"/>
      <c r="H25" s="1" t="s">
        <v>46</v>
      </c>
      <c r="I25" s="1">
        <v>23.5</v>
      </c>
      <c r="J25" s="1">
        <v>25.5</v>
      </c>
      <c r="K25" s="1">
        <v>1.6</v>
      </c>
      <c r="L25" s="1"/>
      <c r="M25" s="1"/>
      <c r="N25" s="9">
        <f t="shared" si="0"/>
        <v>1</v>
      </c>
      <c r="O25" s="1">
        <f t="shared" si="1"/>
        <v>22.9</v>
      </c>
      <c r="P25" s="10">
        <v>0.13800000000000001</v>
      </c>
      <c r="Q25" s="1"/>
      <c r="R25" s="8">
        <f t="shared" si="4"/>
        <v>19.739799999999999</v>
      </c>
      <c r="S25" s="1"/>
      <c r="T25" s="1"/>
      <c r="U25" s="106"/>
      <c r="V25" s="131"/>
    </row>
    <row r="26" spans="1:22">
      <c r="A26" s="128"/>
      <c r="B26" s="128"/>
      <c r="C26" s="128"/>
      <c r="D26" s="128"/>
      <c r="E26" s="128"/>
      <c r="F26" s="128"/>
      <c r="G26" s="128"/>
      <c r="H26" s="1" t="s">
        <v>47</v>
      </c>
      <c r="I26" s="1">
        <v>24</v>
      </c>
      <c r="J26" s="1">
        <v>26</v>
      </c>
      <c r="K26" s="1">
        <v>1.6</v>
      </c>
      <c r="L26" s="1"/>
      <c r="M26" s="1"/>
      <c r="N26" s="9">
        <f t="shared" si="0"/>
        <v>1</v>
      </c>
      <c r="O26" s="1">
        <f t="shared" si="1"/>
        <v>23.4</v>
      </c>
      <c r="P26" s="10">
        <v>0.13800000000000001</v>
      </c>
      <c r="Q26" s="1"/>
      <c r="R26" s="8">
        <f t="shared" si="4"/>
        <v>20.1708</v>
      </c>
      <c r="S26" s="1"/>
      <c r="T26" s="1"/>
      <c r="U26" s="106"/>
      <c r="V26" s="131"/>
    </row>
    <row r="27" spans="1:22">
      <c r="A27" s="129"/>
      <c r="B27" s="129"/>
      <c r="C27" s="129"/>
      <c r="D27" s="128"/>
      <c r="E27" s="129"/>
      <c r="F27" s="129"/>
      <c r="G27" s="129"/>
      <c r="H27" s="3" t="s">
        <v>48</v>
      </c>
      <c r="I27" s="3">
        <v>25</v>
      </c>
      <c r="J27" s="3">
        <v>28</v>
      </c>
      <c r="K27" s="3">
        <v>1.6</v>
      </c>
      <c r="L27" s="3"/>
      <c r="M27" s="1"/>
      <c r="N27" s="9">
        <f t="shared" si="0"/>
        <v>1.5</v>
      </c>
      <c r="O27" s="1">
        <f t="shared" si="1"/>
        <v>24.9</v>
      </c>
      <c r="P27" s="10">
        <v>0.13800000000000001</v>
      </c>
      <c r="Q27" s="1"/>
      <c r="R27" s="8">
        <f t="shared" si="4"/>
        <v>21.463799999999999</v>
      </c>
      <c r="S27" s="1"/>
      <c r="T27" s="1"/>
      <c r="U27" s="107"/>
      <c r="V27" s="132"/>
    </row>
    <row r="28" spans="1:22" ht="13.5" customHeight="1">
      <c r="A28" s="105" t="s">
        <v>23</v>
      </c>
      <c r="B28" s="105" t="s">
        <v>193</v>
      </c>
      <c r="C28" s="105" t="s">
        <v>38</v>
      </c>
      <c r="D28" s="128">
        <v>1</v>
      </c>
      <c r="E28" s="105" t="s">
        <v>25</v>
      </c>
      <c r="F28" s="105" t="s">
        <v>194</v>
      </c>
      <c r="G28" s="105" t="s">
        <v>40</v>
      </c>
      <c r="H28" s="3" t="s">
        <v>39</v>
      </c>
      <c r="I28" s="3">
        <v>19</v>
      </c>
      <c r="J28" s="3">
        <v>21</v>
      </c>
      <c r="K28" s="3">
        <v>1.6</v>
      </c>
      <c r="L28" s="3">
        <v>1.5</v>
      </c>
      <c r="M28" s="1">
        <v>0</v>
      </c>
      <c r="N28" s="9">
        <f t="shared" si="0"/>
        <v>1</v>
      </c>
      <c r="O28" s="1">
        <f t="shared" si="1"/>
        <v>16.899999999999999</v>
      </c>
      <c r="P28" s="10">
        <f>13.8%+22%</f>
        <v>0.35799999999999998</v>
      </c>
      <c r="Q28" s="1"/>
      <c r="R28" s="8">
        <f t="shared" ref="R28:R34" si="5">O28*(1-P28)</f>
        <v>10.8498</v>
      </c>
      <c r="S28" s="1"/>
      <c r="T28" s="1"/>
      <c r="U28" s="105" t="s">
        <v>30</v>
      </c>
      <c r="V28" s="108" t="s">
        <v>78</v>
      </c>
    </row>
    <row r="29" spans="1:22">
      <c r="A29" s="106"/>
      <c r="B29" s="106"/>
      <c r="C29" s="106"/>
      <c r="D29" s="128"/>
      <c r="E29" s="106"/>
      <c r="F29" s="106"/>
      <c r="G29" s="106"/>
      <c r="H29" s="1" t="s">
        <v>41</v>
      </c>
      <c r="I29" s="1">
        <v>20</v>
      </c>
      <c r="J29" s="1">
        <v>22</v>
      </c>
      <c r="K29" s="1">
        <v>1.6</v>
      </c>
      <c r="L29" s="1">
        <v>1.5</v>
      </c>
      <c r="M29" s="1"/>
      <c r="N29" s="9">
        <f t="shared" si="0"/>
        <v>1</v>
      </c>
      <c r="O29" s="1">
        <f t="shared" si="1"/>
        <v>17.899999999999999</v>
      </c>
      <c r="P29" s="10">
        <f>13.8%+22%</f>
        <v>0.35799999999999998</v>
      </c>
      <c r="Q29" s="1"/>
      <c r="R29" s="8">
        <f t="shared" si="5"/>
        <v>11.4918</v>
      </c>
      <c r="S29" s="1"/>
      <c r="T29" s="1"/>
      <c r="U29" s="106"/>
      <c r="V29" s="109"/>
    </row>
    <row r="30" spans="1:22">
      <c r="A30" s="106"/>
      <c r="B30" s="106"/>
      <c r="C30" s="106"/>
      <c r="D30" s="128"/>
      <c r="E30" s="106"/>
      <c r="F30" s="106"/>
      <c r="G30" s="106"/>
      <c r="H30" s="1" t="s">
        <v>43</v>
      </c>
      <c r="I30" s="1">
        <v>21.5</v>
      </c>
      <c r="J30" s="1">
        <v>23.5</v>
      </c>
      <c r="K30" s="1">
        <v>1.6</v>
      </c>
      <c r="L30" s="1">
        <v>1.5</v>
      </c>
      <c r="M30" s="1"/>
      <c r="N30" s="9">
        <f t="shared" si="0"/>
        <v>1</v>
      </c>
      <c r="O30" s="1">
        <f t="shared" si="1"/>
        <v>19.399999999999999</v>
      </c>
      <c r="P30" s="10">
        <f>13.8%+22%</f>
        <v>0.35799999999999998</v>
      </c>
      <c r="Q30" s="1"/>
      <c r="R30" s="8">
        <f t="shared" si="5"/>
        <v>12.454799999999999</v>
      </c>
      <c r="S30" s="1"/>
      <c r="T30" s="1"/>
      <c r="U30" s="106"/>
      <c r="V30" s="109"/>
    </row>
    <row r="31" spans="1:22">
      <c r="A31" s="106"/>
      <c r="B31" s="106"/>
      <c r="C31" s="106"/>
      <c r="D31" s="128"/>
      <c r="E31" s="106"/>
      <c r="F31" s="106"/>
      <c r="G31" s="106"/>
      <c r="H31" s="1" t="s">
        <v>44</v>
      </c>
      <c r="I31" s="1">
        <v>22</v>
      </c>
      <c r="J31" s="1">
        <v>24</v>
      </c>
      <c r="K31" s="1">
        <v>1.6</v>
      </c>
      <c r="L31" s="1">
        <v>1.5</v>
      </c>
      <c r="M31" s="1"/>
      <c r="N31" s="9">
        <f t="shared" si="0"/>
        <v>1</v>
      </c>
      <c r="O31" s="1">
        <f t="shared" si="1"/>
        <v>19.899999999999999</v>
      </c>
      <c r="P31" s="10">
        <v>0.35799999999999998</v>
      </c>
      <c r="Q31" s="1"/>
      <c r="R31" s="8">
        <f t="shared" si="5"/>
        <v>12.7758</v>
      </c>
      <c r="S31" s="1"/>
      <c r="T31" s="1"/>
      <c r="U31" s="106"/>
      <c r="V31" s="109"/>
    </row>
    <row r="32" spans="1:22">
      <c r="A32" s="106"/>
      <c r="B32" s="106"/>
      <c r="C32" s="106"/>
      <c r="D32" s="128"/>
      <c r="E32" s="106"/>
      <c r="F32" s="106"/>
      <c r="G32" s="106"/>
      <c r="H32" s="1" t="s">
        <v>45</v>
      </c>
      <c r="I32" s="1">
        <v>23</v>
      </c>
      <c r="J32" s="1">
        <v>25</v>
      </c>
      <c r="K32" s="1">
        <v>1.6</v>
      </c>
      <c r="L32" s="1">
        <v>1.5</v>
      </c>
      <c r="M32" s="1"/>
      <c r="N32" s="9">
        <f t="shared" si="0"/>
        <v>1</v>
      </c>
      <c r="O32" s="1">
        <f t="shared" si="1"/>
        <v>20.9</v>
      </c>
      <c r="P32" s="10">
        <v>0.35799999999999998</v>
      </c>
      <c r="Q32" s="1"/>
      <c r="R32" s="8">
        <f t="shared" si="5"/>
        <v>13.4178</v>
      </c>
      <c r="S32" s="1"/>
      <c r="T32" s="1"/>
      <c r="U32" s="106"/>
      <c r="V32" s="109"/>
    </row>
    <row r="33" spans="1:22">
      <c r="A33" s="106"/>
      <c r="B33" s="106"/>
      <c r="C33" s="106"/>
      <c r="D33" s="128"/>
      <c r="E33" s="106"/>
      <c r="F33" s="106"/>
      <c r="G33" s="106"/>
      <c r="H33" s="1" t="s">
        <v>46</v>
      </c>
      <c r="I33" s="1">
        <v>23.5</v>
      </c>
      <c r="J33" s="1">
        <v>25.5</v>
      </c>
      <c r="K33" s="1">
        <v>1.6</v>
      </c>
      <c r="L33" s="1">
        <v>1.5</v>
      </c>
      <c r="M33" s="1"/>
      <c r="N33" s="9">
        <f t="shared" si="0"/>
        <v>1</v>
      </c>
      <c r="O33" s="1">
        <f t="shared" si="1"/>
        <v>21.4</v>
      </c>
      <c r="P33" s="10">
        <v>0.35799999999999998</v>
      </c>
      <c r="Q33" s="1"/>
      <c r="R33" s="8">
        <f t="shared" si="5"/>
        <v>13.738799999999999</v>
      </c>
      <c r="S33" s="1"/>
      <c r="T33" s="1"/>
      <c r="U33" s="106"/>
      <c r="V33" s="109"/>
    </row>
    <row r="34" spans="1:22">
      <c r="A34" s="106"/>
      <c r="B34" s="106"/>
      <c r="C34" s="106"/>
      <c r="D34" s="128"/>
      <c r="E34" s="106"/>
      <c r="F34" s="106"/>
      <c r="G34" s="106"/>
      <c r="H34" s="1" t="s">
        <v>47</v>
      </c>
      <c r="I34" s="1">
        <v>24</v>
      </c>
      <c r="J34" s="1">
        <v>26</v>
      </c>
      <c r="K34" s="1">
        <v>1.6</v>
      </c>
      <c r="L34" s="1">
        <v>1.5</v>
      </c>
      <c r="M34" s="1"/>
      <c r="N34" s="9">
        <f t="shared" si="0"/>
        <v>1</v>
      </c>
      <c r="O34" s="1">
        <f t="shared" si="1"/>
        <v>21.9</v>
      </c>
      <c r="P34" s="10">
        <v>0.35799999999999998</v>
      </c>
      <c r="Q34" s="1"/>
      <c r="R34" s="8">
        <f t="shared" si="5"/>
        <v>14.059799999999999</v>
      </c>
      <c r="S34" s="1"/>
      <c r="T34" s="1"/>
      <c r="U34" s="106"/>
      <c r="V34" s="109"/>
    </row>
    <row r="35" spans="1:22">
      <c r="A35" s="107"/>
      <c r="B35" s="107"/>
      <c r="C35" s="107"/>
      <c r="D35" s="129"/>
      <c r="E35" s="107"/>
      <c r="F35" s="107"/>
      <c r="G35" s="107"/>
      <c r="H35" s="3" t="s">
        <v>48</v>
      </c>
      <c r="I35" s="3">
        <v>25</v>
      </c>
      <c r="J35" s="3">
        <v>28</v>
      </c>
      <c r="K35" s="3">
        <v>1.6</v>
      </c>
      <c r="L35" s="3">
        <v>1.5</v>
      </c>
      <c r="M35" s="1">
        <v>0</v>
      </c>
      <c r="N35" s="9">
        <f t="shared" si="0"/>
        <v>1.5</v>
      </c>
      <c r="O35" s="1">
        <f t="shared" si="1"/>
        <v>23.4</v>
      </c>
      <c r="P35" s="10">
        <v>0.35799999999999998</v>
      </c>
      <c r="Q35" s="1"/>
      <c r="R35" s="8">
        <f t="shared" ref="R35:R50" si="6">O35*(1-P35)</f>
        <v>15.0228</v>
      </c>
      <c r="S35" s="1"/>
      <c r="T35" s="1"/>
      <c r="U35" s="107"/>
      <c r="V35" s="109"/>
    </row>
    <row r="36" spans="1:22">
      <c r="A36" s="105" t="s">
        <v>23</v>
      </c>
      <c r="B36" s="105" t="s">
        <v>193</v>
      </c>
      <c r="C36" s="127" t="s">
        <v>50</v>
      </c>
      <c r="D36" s="127">
        <v>1</v>
      </c>
      <c r="E36" s="127" t="s">
        <v>25</v>
      </c>
      <c r="F36" s="127" t="s">
        <v>194</v>
      </c>
      <c r="G36" s="127" t="s">
        <v>49</v>
      </c>
      <c r="H36" s="1" t="s">
        <v>51</v>
      </c>
      <c r="I36" s="1">
        <v>17.5</v>
      </c>
      <c r="J36" s="1">
        <v>20.5</v>
      </c>
      <c r="K36" s="1">
        <v>1.6</v>
      </c>
      <c r="L36" s="1"/>
      <c r="M36" s="1"/>
      <c r="N36" s="9">
        <f t="shared" si="0"/>
        <v>1.5</v>
      </c>
      <c r="O36" s="1">
        <f t="shared" si="1"/>
        <v>17.399999999999999</v>
      </c>
      <c r="P36" s="10">
        <v>0.13800000000000001</v>
      </c>
      <c r="Q36" s="1"/>
      <c r="R36" s="8">
        <f t="shared" si="6"/>
        <v>14.998799999999999</v>
      </c>
      <c r="S36" s="1"/>
      <c r="T36" s="1"/>
      <c r="U36" s="105" t="s">
        <v>29</v>
      </c>
      <c r="V36" s="118" t="s">
        <v>77</v>
      </c>
    </row>
    <row r="37" spans="1:22">
      <c r="A37" s="106"/>
      <c r="B37" s="106"/>
      <c r="C37" s="128"/>
      <c r="D37" s="128"/>
      <c r="E37" s="128"/>
      <c r="F37" s="128"/>
      <c r="G37" s="128"/>
      <c r="H37" s="1" t="s">
        <v>52</v>
      </c>
      <c r="I37" s="1">
        <v>18</v>
      </c>
      <c r="J37" s="1">
        <v>21</v>
      </c>
      <c r="K37" s="1">
        <v>1.6</v>
      </c>
      <c r="L37" s="1"/>
      <c r="M37" s="1"/>
      <c r="N37" s="9">
        <f t="shared" si="0"/>
        <v>1.5</v>
      </c>
      <c r="O37" s="1">
        <f t="shared" si="1"/>
        <v>17.899999999999999</v>
      </c>
      <c r="P37" s="10">
        <v>0.13800000000000001</v>
      </c>
      <c r="Q37" s="1"/>
      <c r="R37" s="8">
        <f t="shared" ref="R37:R44" si="7">O37*(1-P37)</f>
        <v>15.429799999999998</v>
      </c>
      <c r="S37" s="1"/>
      <c r="T37" s="1"/>
      <c r="U37" s="106"/>
      <c r="V37" s="118"/>
    </row>
    <row r="38" spans="1:22">
      <c r="A38" s="106"/>
      <c r="B38" s="106"/>
      <c r="C38" s="128"/>
      <c r="D38" s="128"/>
      <c r="E38" s="128"/>
      <c r="F38" s="128"/>
      <c r="G38" s="128"/>
      <c r="H38" s="1" t="s">
        <v>53</v>
      </c>
      <c r="I38" s="1">
        <v>19</v>
      </c>
      <c r="J38" s="1">
        <v>22</v>
      </c>
      <c r="K38" s="1">
        <v>1.6</v>
      </c>
      <c r="L38" s="1"/>
      <c r="M38" s="1"/>
      <c r="N38" s="9">
        <f t="shared" si="0"/>
        <v>1.5</v>
      </c>
      <c r="O38" s="1">
        <f t="shared" si="1"/>
        <v>18.899999999999999</v>
      </c>
      <c r="P38" s="10">
        <v>0.13800000000000001</v>
      </c>
      <c r="Q38" s="1"/>
      <c r="R38" s="8">
        <f t="shared" si="7"/>
        <v>16.291799999999999</v>
      </c>
      <c r="S38" s="1"/>
      <c r="T38" s="1"/>
      <c r="U38" s="106"/>
      <c r="V38" s="118"/>
    </row>
    <row r="39" spans="1:22">
      <c r="A39" s="106"/>
      <c r="B39" s="106"/>
      <c r="C39" s="128"/>
      <c r="D39" s="128"/>
      <c r="E39" s="128"/>
      <c r="F39" s="128"/>
      <c r="G39" s="128"/>
      <c r="H39" s="1" t="s">
        <v>54</v>
      </c>
      <c r="I39" s="1">
        <v>19.5</v>
      </c>
      <c r="J39" s="1">
        <v>22.5</v>
      </c>
      <c r="K39" s="1">
        <v>1.6</v>
      </c>
      <c r="L39" s="1"/>
      <c r="M39" s="1"/>
      <c r="N39" s="9">
        <f t="shared" si="0"/>
        <v>1.5</v>
      </c>
      <c r="O39" s="1">
        <f t="shared" si="1"/>
        <v>19.399999999999999</v>
      </c>
      <c r="P39" s="10">
        <v>0.13800000000000001</v>
      </c>
      <c r="Q39" s="1"/>
      <c r="R39" s="8">
        <f t="shared" si="7"/>
        <v>16.722799999999999</v>
      </c>
      <c r="S39" s="1"/>
      <c r="T39" s="1"/>
      <c r="U39" s="106"/>
      <c r="V39" s="118"/>
    </row>
    <row r="40" spans="1:22">
      <c r="A40" s="106"/>
      <c r="B40" s="106"/>
      <c r="C40" s="128"/>
      <c r="D40" s="128"/>
      <c r="E40" s="128"/>
      <c r="F40" s="128"/>
      <c r="G40" s="128"/>
      <c r="H40" s="1" t="s">
        <v>55</v>
      </c>
      <c r="I40" s="1">
        <v>20.5</v>
      </c>
      <c r="J40" s="1">
        <v>23.5</v>
      </c>
      <c r="K40" s="1">
        <v>1.6</v>
      </c>
      <c r="L40" s="1"/>
      <c r="M40" s="1"/>
      <c r="N40" s="9">
        <f t="shared" si="0"/>
        <v>1.5</v>
      </c>
      <c r="O40" s="1">
        <f t="shared" si="1"/>
        <v>20.399999999999999</v>
      </c>
      <c r="P40" s="10">
        <v>0.13800000000000001</v>
      </c>
      <c r="Q40" s="1"/>
      <c r="R40" s="8">
        <f t="shared" si="7"/>
        <v>17.584799999999998</v>
      </c>
      <c r="S40" s="1"/>
      <c r="T40" s="1"/>
      <c r="U40" s="106"/>
      <c r="V40" s="118"/>
    </row>
    <row r="41" spans="1:22">
      <c r="A41" s="106"/>
      <c r="B41" s="106"/>
      <c r="C41" s="128"/>
      <c r="D41" s="128"/>
      <c r="E41" s="128"/>
      <c r="F41" s="128"/>
      <c r="G41" s="128"/>
      <c r="H41" s="1" t="s">
        <v>56</v>
      </c>
      <c r="I41" s="1">
        <v>21.5</v>
      </c>
      <c r="J41" s="1">
        <v>24.5</v>
      </c>
      <c r="K41" s="1">
        <v>1.6</v>
      </c>
      <c r="L41" s="1"/>
      <c r="M41" s="1"/>
      <c r="N41" s="9">
        <f t="shared" si="0"/>
        <v>1.5</v>
      </c>
      <c r="O41" s="1">
        <f t="shared" si="1"/>
        <v>21.4</v>
      </c>
      <c r="P41" s="10">
        <v>0.13800000000000001</v>
      </c>
      <c r="Q41" s="1"/>
      <c r="R41" s="8">
        <f t="shared" si="7"/>
        <v>18.4468</v>
      </c>
      <c r="S41" s="1"/>
      <c r="T41" s="1"/>
      <c r="U41" s="106"/>
      <c r="V41" s="118"/>
    </row>
    <row r="42" spans="1:22">
      <c r="A42" s="106"/>
      <c r="B42" s="106"/>
      <c r="C42" s="128"/>
      <c r="D42" s="128"/>
      <c r="E42" s="128"/>
      <c r="F42" s="128"/>
      <c r="G42" s="128"/>
      <c r="H42" s="3" t="s">
        <v>57</v>
      </c>
      <c r="I42" s="3">
        <v>23</v>
      </c>
      <c r="J42" s="3">
        <v>26.5</v>
      </c>
      <c r="K42" s="1">
        <v>1.6</v>
      </c>
      <c r="L42" s="3"/>
      <c r="M42" s="1"/>
      <c r="N42" s="9">
        <f t="shared" si="0"/>
        <v>1.75</v>
      </c>
      <c r="O42" s="1">
        <f t="shared" si="1"/>
        <v>23.15</v>
      </c>
      <c r="P42" s="10">
        <v>0.13800000000000001</v>
      </c>
      <c r="Q42" s="1"/>
      <c r="R42" s="8">
        <f t="shared" si="7"/>
        <v>19.955299999999998</v>
      </c>
      <c r="S42" s="1"/>
      <c r="T42" s="1"/>
      <c r="U42" s="106"/>
      <c r="V42" s="118"/>
    </row>
    <row r="43" spans="1:22">
      <c r="A43" s="106"/>
      <c r="B43" s="106"/>
      <c r="C43" s="128"/>
      <c r="D43" s="128"/>
      <c r="E43" s="128"/>
      <c r="F43" s="128"/>
      <c r="G43" s="128"/>
      <c r="H43" s="1" t="s">
        <v>58</v>
      </c>
      <c r="I43" s="1">
        <v>25</v>
      </c>
      <c r="J43" s="1">
        <v>28</v>
      </c>
      <c r="K43" s="1">
        <v>1.6</v>
      </c>
      <c r="L43" s="1"/>
      <c r="M43" s="1"/>
      <c r="N43" s="9">
        <f t="shared" si="0"/>
        <v>1.5</v>
      </c>
      <c r="O43" s="1">
        <f t="shared" si="1"/>
        <v>24.9</v>
      </c>
      <c r="P43" s="10">
        <v>0.13800000000000001</v>
      </c>
      <c r="Q43" s="1"/>
      <c r="R43" s="8">
        <f t="shared" si="7"/>
        <v>21.463799999999999</v>
      </c>
      <c r="S43" s="1"/>
      <c r="T43" s="1"/>
      <c r="U43" s="106"/>
      <c r="V43" s="118"/>
    </row>
    <row r="44" spans="1:22">
      <c r="A44" s="107"/>
      <c r="B44" s="107"/>
      <c r="C44" s="129"/>
      <c r="D44" s="129"/>
      <c r="E44" s="129"/>
      <c r="F44" s="129"/>
      <c r="G44" s="129"/>
      <c r="H44" s="1" t="s">
        <v>59</v>
      </c>
      <c r="I44" s="1">
        <v>26</v>
      </c>
      <c r="J44" s="1">
        <v>30</v>
      </c>
      <c r="K44" s="1">
        <v>1.6</v>
      </c>
      <c r="L44" s="1"/>
      <c r="M44" s="1"/>
      <c r="N44" s="9">
        <f t="shared" si="0"/>
        <v>2</v>
      </c>
      <c r="O44" s="1">
        <f t="shared" si="1"/>
        <v>26.4</v>
      </c>
      <c r="P44" s="10">
        <v>0.13800000000000001</v>
      </c>
      <c r="Q44" s="1"/>
      <c r="R44" s="8">
        <f t="shared" si="7"/>
        <v>22.756799999999998</v>
      </c>
      <c r="S44" s="1"/>
      <c r="T44" s="1"/>
      <c r="U44" s="107"/>
      <c r="V44" s="118"/>
    </row>
    <row r="45" spans="1:22">
      <c r="A45" s="105" t="s">
        <v>23</v>
      </c>
      <c r="B45" s="105" t="s">
        <v>193</v>
      </c>
      <c r="C45" s="105" t="s">
        <v>50</v>
      </c>
      <c r="D45" s="105">
        <v>1</v>
      </c>
      <c r="E45" s="105" t="s">
        <v>25</v>
      </c>
      <c r="F45" s="105" t="s">
        <v>194</v>
      </c>
      <c r="G45" s="127" t="s">
        <v>49</v>
      </c>
      <c r="H45" s="1" t="s">
        <v>51</v>
      </c>
      <c r="I45" s="1">
        <v>17.5</v>
      </c>
      <c r="J45" s="1">
        <v>20.5</v>
      </c>
      <c r="K45" s="1">
        <v>1.6</v>
      </c>
      <c r="L45" s="1">
        <v>1.5</v>
      </c>
      <c r="M45" s="1"/>
      <c r="N45" s="9">
        <f t="shared" si="0"/>
        <v>1.5</v>
      </c>
      <c r="O45" s="1">
        <f t="shared" si="1"/>
        <v>15.899999999999999</v>
      </c>
      <c r="P45" s="10">
        <v>0.35799999999999998</v>
      </c>
      <c r="Q45" s="1"/>
      <c r="R45" s="8">
        <f t="shared" si="6"/>
        <v>10.207799999999999</v>
      </c>
      <c r="S45" s="1"/>
      <c r="T45" s="1"/>
      <c r="U45" s="105" t="s">
        <v>30</v>
      </c>
      <c r="V45" s="108" t="s">
        <v>78</v>
      </c>
    </row>
    <row r="46" spans="1:22">
      <c r="A46" s="106"/>
      <c r="B46" s="106"/>
      <c r="C46" s="106"/>
      <c r="D46" s="106"/>
      <c r="E46" s="106"/>
      <c r="F46" s="106"/>
      <c r="G46" s="128"/>
      <c r="H46" s="1" t="s">
        <v>52</v>
      </c>
      <c r="I46" s="1">
        <v>18</v>
      </c>
      <c r="J46" s="1">
        <v>21</v>
      </c>
      <c r="K46" s="1">
        <v>1.6</v>
      </c>
      <c r="L46" s="1">
        <v>1.5</v>
      </c>
      <c r="M46" s="1"/>
      <c r="N46" s="9">
        <f t="shared" si="0"/>
        <v>1.5</v>
      </c>
      <c r="O46" s="1">
        <f t="shared" si="1"/>
        <v>16.399999999999999</v>
      </c>
      <c r="P46" s="10">
        <v>0.35799999999999998</v>
      </c>
      <c r="Q46" s="1"/>
      <c r="R46" s="8">
        <f t="shared" si="6"/>
        <v>10.528799999999999</v>
      </c>
      <c r="S46" s="1"/>
      <c r="T46" s="1"/>
      <c r="U46" s="106"/>
      <c r="V46" s="109"/>
    </row>
    <row r="47" spans="1:22">
      <c r="A47" s="106"/>
      <c r="B47" s="106"/>
      <c r="C47" s="106"/>
      <c r="D47" s="106"/>
      <c r="E47" s="106"/>
      <c r="F47" s="106"/>
      <c r="G47" s="128"/>
      <c r="H47" s="1" t="s">
        <v>53</v>
      </c>
      <c r="I47" s="1">
        <v>19</v>
      </c>
      <c r="J47" s="1">
        <v>22</v>
      </c>
      <c r="K47" s="1">
        <v>1.6</v>
      </c>
      <c r="L47" s="1">
        <v>1.5</v>
      </c>
      <c r="M47" s="1"/>
      <c r="N47" s="9">
        <f t="shared" si="0"/>
        <v>1.5</v>
      </c>
      <c r="O47" s="1">
        <f t="shared" si="1"/>
        <v>17.399999999999999</v>
      </c>
      <c r="P47" s="10">
        <v>0.35799999999999998</v>
      </c>
      <c r="Q47" s="1"/>
      <c r="R47" s="8">
        <f t="shared" si="6"/>
        <v>11.1708</v>
      </c>
      <c r="S47" s="1"/>
      <c r="T47" s="1"/>
      <c r="U47" s="106"/>
      <c r="V47" s="109"/>
    </row>
    <row r="48" spans="1:22">
      <c r="A48" s="106"/>
      <c r="B48" s="106"/>
      <c r="C48" s="106"/>
      <c r="D48" s="106"/>
      <c r="E48" s="106"/>
      <c r="F48" s="106"/>
      <c r="G48" s="128"/>
      <c r="H48" s="1" t="s">
        <v>54</v>
      </c>
      <c r="I48" s="1">
        <v>19.5</v>
      </c>
      <c r="J48" s="1">
        <v>22.5</v>
      </c>
      <c r="K48" s="1">
        <v>1.6</v>
      </c>
      <c r="L48" s="1">
        <v>1.5</v>
      </c>
      <c r="M48" s="1"/>
      <c r="N48" s="9">
        <f t="shared" si="0"/>
        <v>1.5</v>
      </c>
      <c r="O48" s="1">
        <f t="shared" si="1"/>
        <v>17.899999999999999</v>
      </c>
      <c r="P48" s="10">
        <v>0.35799999999999998</v>
      </c>
      <c r="Q48" s="1"/>
      <c r="R48" s="8">
        <f t="shared" si="6"/>
        <v>11.4918</v>
      </c>
      <c r="S48" s="1"/>
      <c r="T48" s="1"/>
      <c r="U48" s="106"/>
      <c r="V48" s="109"/>
    </row>
    <row r="49" spans="1:22">
      <c r="A49" s="106"/>
      <c r="B49" s="106"/>
      <c r="C49" s="106"/>
      <c r="D49" s="106"/>
      <c r="E49" s="106"/>
      <c r="F49" s="106"/>
      <c r="G49" s="128"/>
      <c r="H49" s="1" t="s">
        <v>55</v>
      </c>
      <c r="I49" s="1">
        <v>20.5</v>
      </c>
      <c r="J49" s="1">
        <v>23.5</v>
      </c>
      <c r="K49" s="1">
        <v>1.6</v>
      </c>
      <c r="L49" s="1">
        <v>1.5</v>
      </c>
      <c r="M49" s="1"/>
      <c r="N49" s="9">
        <f t="shared" si="0"/>
        <v>1.5</v>
      </c>
      <c r="O49" s="1">
        <f t="shared" si="1"/>
        <v>18.899999999999999</v>
      </c>
      <c r="P49" s="10">
        <v>0.35799999999999998</v>
      </c>
      <c r="Q49" s="1"/>
      <c r="R49" s="8">
        <f t="shared" si="6"/>
        <v>12.133799999999999</v>
      </c>
      <c r="S49" s="1"/>
      <c r="T49" s="1"/>
      <c r="U49" s="106"/>
      <c r="V49" s="109"/>
    </row>
    <row r="50" spans="1:22">
      <c r="A50" s="106"/>
      <c r="B50" s="106"/>
      <c r="C50" s="106"/>
      <c r="D50" s="106"/>
      <c r="E50" s="106"/>
      <c r="F50" s="106"/>
      <c r="G50" s="128"/>
      <c r="H50" s="1" t="s">
        <v>56</v>
      </c>
      <c r="I50" s="1">
        <v>21.5</v>
      </c>
      <c r="J50" s="1">
        <v>24.5</v>
      </c>
      <c r="K50" s="1">
        <v>1.6</v>
      </c>
      <c r="L50" s="1">
        <v>1.5</v>
      </c>
      <c r="M50" s="1"/>
      <c r="N50" s="9">
        <f t="shared" si="0"/>
        <v>1.5</v>
      </c>
      <c r="O50" s="1">
        <f t="shared" si="1"/>
        <v>19.899999999999999</v>
      </c>
      <c r="P50" s="10">
        <v>0.35799999999999998</v>
      </c>
      <c r="Q50" s="1"/>
      <c r="R50" s="8">
        <f t="shared" si="6"/>
        <v>12.7758</v>
      </c>
      <c r="S50" s="1"/>
      <c r="T50" s="1"/>
      <c r="U50" s="106"/>
      <c r="V50" s="109"/>
    </row>
    <row r="51" spans="1:22">
      <c r="A51" s="106"/>
      <c r="B51" s="106"/>
      <c r="C51" s="106"/>
      <c r="D51" s="106"/>
      <c r="E51" s="106"/>
      <c r="F51" s="106"/>
      <c r="G51" s="128"/>
      <c r="H51" s="3" t="s">
        <v>57</v>
      </c>
      <c r="I51" s="3">
        <v>23</v>
      </c>
      <c r="J51" s="3">
        <v>26.5</v>
      </c>
      <c r="K51" s="1">
        <v>1.6</v>
      </c>
      <c r="L51" s="3">
        <v>1.5</v>
      </c>
      <c r="M51" s="1">
        <v>0</v>
      </c>
      <c r="N51" s="9">
        <f t="shared" si="0"/>
        <v>1.75</v>
      </c>
      <c r="O51" s="1">
        <f t="shared" si="1"/>
        <v>21.65</v>
      </c>
      <c r="P51" s="10">
        <v>0.35799999999999998</v>
      </c>
      <c r="Q51" s="1"/>
      <c r="R51" s="8">
        <f t="shared" ref="R51:R66" si="8">O51*(1-P51)</f>
        <v>13.8993</v>
      </c>
      <c r="S51" s="1"/>
      <c r="T51" s="1"/>
      <c r="U51" s="106"/>
      <c r="V51" s="109"/>
    </row>
    <row r="52" spans="1:22">
      <c r="A52" s="106"/>
      <c r="B52" s="106"/>
      <c r="C52" s="106"/>
      <c r="D52" s="106"/>
      <c r="E52" s="106"/>
      <c r="F52" s="106"/>
      <c r="G52" s="128"/>
      <c r="H52" s="1" t="s">
        <v>58</v>
      </c>
      <c r="I52" s="1">
        <v>25</v>
      </c>
      <c r="J52" s="1">
        <v>28</v>
      </c>
      <c r="K52" s="1">
        <v>1.6</v>
      </c>
      <c r="L52" s="1">
        <v>1.5</v>
      </c>
      <c r="M52" s="1"/>
      <c r="N52" s="9">
        <f t="shared" si="0"/>
        <v>1.5</v>
      </c>
      <c r="O52" s="1">
        <f t="shared" si="1"/>
        <v>23.4</v>
      </c>
      <c r="P52" s="10">
        <v>0.35799999999999998</v>
      </c>
      <c r="Q52" s="1"/>
      <c r="R52" s="8">
        <f t="shared" si="8"/>
        <v>15.0228</v>
      </c>
      <c r="S52" s="1"/>
      <c r="T52" s="1"/>
      <c r="U52" s="106"/>
      <c r="V52" s="109"/>
    </row>
    <row r="53" spans="1:22">
      <c r="A53" s="107"/>
      <c r="B53" s="107"/>
      <c r="C53" s="107"/>
      <c r="D53" s="107"/>
      <c r="E53" s="107"/>
      <c r="F53" s="107"/>
      <c r="G53" s="129"/>
      <c r="H53" s="1" t="s">
        <v>59</v>
      </c>
      <c r="I53" s="1">
        <v>26</v>
      </c>
      <c r="J53" s="1">
        <v>30</v>
      </c>
      <c r="K53" s="1">
        <v>1.6</v>
      </c>
      <c r="L53" s="1">
        <v>1.5</v>
      </c>
      <c r="M53" s="1"/>
      <c r="N53" s="9">
        <f t="shared" si="0"/>
        <v>2</v>
      </c>
      <c r="O53" s="1">
        <f t="shared" si="1"/>
        <v>24.9</v>
      </c>
      <c r="P53" s="10">
        <v>0.35799999999999998</v>
      </c>
      <c r="Q53" s="1"/>
      <c r="R53" s="8">
        <f t="shared" si="8"/>
        <v>15.985799999999999</v>
      </c>
      <c r="S53" s="1"/>
      <c r="T53" s="1"/>
      <c r="U53" s="107"/>
      <c r="V53" s="110"/>
    </row>
    <row r="54" spans="1:22">
      <c r="A54" s="127" t="s">
        <v>23</v>
      </c>
      <c r="B54" s="127" t="s">
        <v>193</v>
      </c>
      <c r="C54" s="127" t="s">
        <v>62</v>
      </c>
      <c r="D54" s="127">
        <v>1</v>
      </c>
      <c r="E54" s="127" t="s">
        <v>25</v>
      </c>
      <c r="F54" s="127" t="s">
        <v>194</v>
      </c>
      <c r="G54" s="127" t="s">
        <v>63</v>
      </c>
      <c r="H54" s="1" t="s">
        <v>64</v>
      </c>
      <c r="I54" s="1">
        <v>19</v>
      </c>
      <c r="J54" s="1">
        <v>21</v>
      </c>
      <c r="K54" s="1">
        <v>1.6</v>
      </c>
      <c r="L54" s="1"/>
      <c r="M54" s="1"/>
      <c r="N54" s="9">
        <f t="shared" si="0"/>
        <v>1</v>
      </c>
      <c r="O54" s="1">
        <f t="shared" si="1"/>
        <v>18.399999999999999</v>
      </c>
      <c r="P54" s="10">
        <v>0.13800000000000001</v>
      </c>
      <c r="Q54" s="1"/>
      <c r="R54" s="8">
        <f t="shared" si="8"/>
        <v>15.860799999999999</v>
      </c>
      <c r="S54" s="1"/>
      <c r="T54" s="1"/>
      <c r="U54" s="105" t="s">
        <v>29</v>
      </c>
      <c r="V54" s="108" t="s">
        <v>90</v>
      </c>
    </row>
    <row r="55" spans="1:22">
      <c r="A55" s="128"/>
      <c r="B55" s="128"/>
      <c r="C55" s="128"/>
      <c r="D55" s="128"/>
      <c r="E55" s="128"/>
      <c r="F55" s="128"/>
      <c r="G55" s="128"/>
      <c r="H55" s="3" t="s">
        <v>65</v>
      </c>
      <c r="I55" s="3">
        <v>21</v>
      </c>
      <c r="J55" s="3">
        <v>23</v>
      </c>
      <c r="K55" s="1">
        <v>1.6</v>
      </c>
      <c r="L55" s="3"/>
      <c r="M55" s="1"/>
      <c r="N55" s="9">
        <f t="shared" si="0"/>
        <v>1</v>
      </c>
      <c r="O55" s="1">
        <f t="shared" si="1"/>
        <v>20.399999999999999</v>
      </c>
      <c r="P55" s="10">
        <v>0.13800000000000001</v>
      </c>
      <c r="Q55" s="1"/>
      <c r="R55" s="8">
        <f>O55*(1-P55)</f>
        <v>17.584799999999998</v>
      </c>
      <c r="S55" s="1"/>
      <c r="T55" s="1"/>
      <c r="U55" s="106"/>
      <c r="V55" s="109"/>
    </row>
    <row r="56" spans="1:22">
      <c r="A56" s="128"/>
      <c r="B56" s="128"/>
      <c r="C56" s="128"/>
      <c r="D56" s="128"/>
      <c r="E56" s="128"/>
      <c r="F56" s="128"/>
      <c r="G56" s="128"/>
      <c r="H56" s="1" t="s">
        <v>66</v>
      </c>
      <c r="I56" s="1">
        <v>24</v>
      </c>
      <c r="J56" s="1">
        <v>26</v>
      </c>
      <c r="K56" s="1">
        <v>1.6</v>
      </c>
      <c r="L56" s="1"/>
      <c r="M56" s="1"/>
      <c r="N56" s="9">
        <f t="shared" si="0"/>
        <v>1</v>
      </c>
      <c r="O56" s="1">
        <f t="shared" si="1"/>
        <v>23.4</v>
      </c>
      <c r="P56" s="10">
        <v>0.13800000000000001</v>
      </c>
      <c r="Q56" s="1"/>
      <c r="R56" s="8">
        <f>O56*(1-P56)</f>
        <v>20.1708</v>
      </c>
      <c r="S56" s="1"/>
      <c r="T56" s="1"/>
      <c r="U56" s="106"/>
      <c r="V56" s="109"/>
    </row>
    <row r="57" spans="1:22">
      <c r="A57" s="128"/>
      <c r="B57" s="128"/>
      <c r="C57" s="128"/>
      <c r="D57" s="128"/>
      <c r="E57" s="128"/>
      <c r="F57" s="128"/>
      <c r="G57" s="128"/>
      <c r="H57" s="1" t="s">
        <v>67</v>
      </c>
      <c r="I57" s="1">
        <v>26</v>
      </c>
      <c r="J57" s="1">
        <v>28</v>
      </c>
      <c r="K57" s="1">
        <v>1.6</v>
      </c>
      <c r="L57" s="1"/>
      <c r="M57" s="1"/>
      <c r="N57" s="9">
        <f t="shared" si="0"/>
        <v>1</v>
      </c>
      <c r="O57" s="1">
        <f t="shared" si="1"/>
        <v>25.4</v>
      </c>
      <c r="P57" s="10">
        <v>0.13800000000000001</v>
      </c>
      <c r="Q57" s="1"/>
      <c r="R57" s="8">
        <f>O57*(1-P57)</f>
        <v>21.8948</v>
      </c>
      <c r="S57" s="1"/>
      <c r="T57" s="1"/>
      <c r="U57" s="106"/>
      <c r="V57" s="109"/>
    </row>
    <row r="58" spans="1:22">
      <c r="A58" s="128"/>
      <c r="B58" s="128"/>
      <c r="C58" s="128"/>
      <c r="D58" s="128"/>
      <c r="E58" s="128"/>
      <c r="F58" s="128"/>
      <c r="G58" s="128"/>
      <c r="H58" s="1" t="s">
        <v>68</v>
      </c>
      <c r="I58" s="1">
        <v>26.5</v>
      </c>
      <c r="J58" s="1">
        <v>28.5</v>
      </c>
      <c r="K58" s="1">
        <v>1.6</v>
      </c>
      <c r="L58" s="1"/>
      <c r="M58" s="1"/>
      <c r="N58" s="9">
        <f t="shared" si="0"/>
        <v>1</v>
      </c>
      <c r="O58" s="1">
        <f t="shared" si="1"/>
        <v>25.9</v>
      </c>
      <c r="P58" s="10">
        <v>0.13800000000000001</v>
      </c>
      <c r="Q58" s="1"/>
      <c r="R58" s="8">
        <f>O58*(1-P58)</f>
        <v>22.325799999999997</v>
      </c>
      <c r="S58" s="1"/>
      <c r="T58" s="1"/>
      <c r="U58" s="106"/>
      <c r="V58" s="109"/>
    </row>
    <row r="59" spans="1:22">
      <c r="A59" s="128"/>
      <c r="B59" s="128"/>
      <c r="C59" s="128"/>
      <c r="D59" s="128"/>
      <c r="E59" s="128"/>
      <c r="F59" s="128"/>
      <c r="G59" s="128"/>
      <c r="H59" s="1" t="s">
        <v>69</v>
      </c>
      <c r="I59" s="1">
        <v>27</v>
      </c>
      <c r="J59" s="1">
        <v>29</v>
      </c>
      <c r="K59" s="1">
        <v>1.6</v>
      </c>
      <c r="L59" s="1"/>
      <c r="M59" s="1"/>
      <c r="N59" s="9">
        <f t="shared" si="0"/>
        <v>1</v>
      </c>
      <c r="O59" s="1">
        <f t="shared" si="1"/>
        <v>26.4</v>
      </c>
      <c r="P59" s="10">
        <v>0.13800000000000001</v>
      </c>
      <c r="Q59" s="1"/>
      <c r="R59" s="8">
        <f>O59*(1-P59)</f>
        <v>22.756799999999998</v>
      </c>
      <c r="S59" s="1"/>
      <c r="T59" s="1"/>
      <c r="U59" s="106"/>
      <c r="V59" s="109"/>
    </row>
    <row r="60" spans="1:22">
      <c r="A60" s="128"/>
      <c r="B60" s="128"/>
      <c r="C60" s="128"/>
      <c r="D60" s="128"/>
      <c r="E60" s="128"/>
      <c r="F60" s="128"/>
      <c r="G60" s="128"/>
      <c r="H60" s="1" t="s">
        <v>70</v>
      </c>
      <c r="I60" s="1">
        <v>27.5</v>
      </c>
      <c r="J60" s="1">
        <v>29.5</v>
      </c>
      <c r="K60" s="1">
        <v>1.6</v>
      </c>
      <c r="L60" s="1"/>
      <c r="M60" s="1"/>
      <c r="N60" s="9">
        <f t="shared" si="0"/>
        <v>1</v>
      </c>
      <c r="O60" s="1">
        <f t="shared" si="1"/>
        <v>26.9</v>
      </c>
      <c r="P60" s="10">
        <v>0.13800000000000001</v>
      </c>
      <c r="Q60" s="1"/>
      <c r="R60" s="8">
        <f t="shared" ref="R60" si="9">O60*(1-P60)</f>
        <v>23.187799999999999</v>
      </c>
      <c r="S60" s="1"/>
      <c r="T60" s="1"/>
      <c r="U60" s="106"/>
      <c r="V60" s="109"/>
    </row>
    <row r="61" spans="1:22">
      <c r="A61" s="128"/>
      <c r="B61" s="128"/>
      <c r="C61" s="128"/>
      <c r="D61" s="128"/>
      <c r="E61" s="128"/>
      <c r="F61" s="128"/>
      <c r="G61" s="128"/>
      <c r="H61" s="1" t="s">
        <v>71</v>
      </c>
      <c r="I61" s="1">
        <v>28</v>
      </c>
      <c r="J61" s="1">
        <v>30</v>
      </c>
      <c r="K61" s="1">
        <v>1.6</v>
      </c>
      <c r="L61" s="1"/>
      <c r="M61" s="1"/>
      <c r="N61" s="9">
        <f t="shared" si="0"/>
        <v>1</v>
      </c>
      <c r="O61" s="1">
        <f t="shared" si="1"/>
        <v>27.4</v>
      </c>
      <c r="P61" s="10">
        <v>0.13800000000000001</v>
      </c>
      <c r="Q61" s="1"/>
      <c r="R61" s="8">
        <f>O61*(1-P61)</f>
        <v>23.618799999999997</v>
      </c>
      <c r="S61" s="1"/>
      <c r="T61" s="1"/>
      <c r="U61" s="106"/>
      <c r="V61" s="109"/>
    </row>
    <row r="62" spans="1:22">
      <c r="A62" s="128"/>
      <c r="B62" s="128"/>
      <c r="C62" s="128"/>
      <c r="D62" s="128"/>
      <c r="E62" s="128"/>
      <c r="F62" s="128"/>
      <c r="G62" s="128"/>
      <c r="H62" s="3" t="s">
        <v>72</v>
      </c>
      <c r="I62" s="3">
        <v>29</v>
      </c>
      <c r="J62" s="3">
        <v>31</v>
      </c>
      <c r="K62" s="1">
        <v>1.6</v>
      </c>
      <c r="L62" s="3"/>
      <c r="M62" s="1"/>
      <c r="N62" s="9">
        <f t="shared" si="0"/>
        <v>1</v>
      </c>
      <c r="O62" s="1">
        <f t="shared" si="1"/>
        <v>28.4</v>
      </c>
      <c r="P62" s="10">
        <v>0.13800000000000001</v>
      </c>
      <c r="Q62" s="1"/>
      <c r="R62" s="8">
        <f>O62*(1-P62)</f>
        <v>24.480799999999999</v>
      </c>
      <c r="S62" s="1"/>
      <c r="T62" s="1"/>
      <c r="U62" s="106"/>
      <c r="V62" s="109"/>
    </row>
    <row r="63" spans="1:22">
      <c r="A63" s="128"/>
      <c r="B63" s="128"/>
      <c r="C63" s="128"/>
      <c r="D63" s="128"/>
      <c r="E63" s="128"/>
      <c r="F63" s="128"/>
      <c r="G63" s="128"/>
      <c r="H63" s="1" t="s">
        <v>73</v>
      </c>
      <c r="I63" s="1">
        <v>30</v>
      </c>
      <c r="J63" s="1">
        <v>32</v>
      </c>
      <c r="K63" s="1">
        <v>1.6</v>
      </c>
      <c r="L63" s="1"/>
      <c r="M63" s="1"/>
      <c r="N63" s="9">
        <f t="shared" si="0"/>
        <v>1</v>
      </c>
      <c r="O63" s="1">
        <f t="shared" si="1"/>
        <v>29.4</v>
      </c>
      <c r="P63" s="10">
        <v>0.13800000000000001</v>
      </c>
      <c r="Q63" s="1"/>
      <c r="R63" s="8">
        <f>O63*(1-P63)</f>
        <v>25.342799999999997</v>
      </c>
      <c r="S63" s="1"/>
      <c r="T63" s="1"/>
      <c r="U63" s="106"/>
      <c r="V63" s="109"/>
    </row>
    <row r="64" spans="1:22">
      <c r="A64" s="128"/>
      <c r="B64" s="128"/>
      <c r="C64" s="128"/>
      <c r="D64" s="128"/>
      <c r="E64" s="128"/>
      <c r="F64" s="128"/>
      <c r="G64" s="128"/>
      <c r="H64" s="1" t="s">
        <v>74</v>
      </c>
      <c r="I64" s="1">
        <v>31</v>
      </c>
      <c r="J64" s="1">
        <v>33</v>
      </c>
      <c r="K64" s="1">
        <v>1.6</v>
      </c>
      <c r="L64" s="1"/>
      <c r="M64" s="1"/>
      <c r="N64" s="9">
        <f t="shared" si="0"/>
        <v>1</v>
      </c>
      <c r="O64" s="1">
        <f t="shared" si="1"/>
        <v>30.4</v>
      </c>
      <c r="P64" s="10">
        <v>0.13800000000000001</v>
      </c>
      <c r="Q64" s="1"/>
      <c r="R64" s="8">
        <f>O64*(1-P64)</f>
        <v>26.204799999999999</v>
      </c>
      <c r="S64" s="1"/>
      <c r="T64" s="1"/>
      <c r="U64" s="106"/>
      <c r="V64" s="109"/>
    </row>
    <row r="65" spans="1:22">
      <c r="A65" s="129"/>
      <c r="B65" s="129"/>
      <c r="C65" s="129"/>
      <c r="D65" s="129"/>
      <c r="E65" s="129"/>
      <c r="F65" s="129"/>
      <c r="G65" s="129"/>
      <c r="H65" s="1" t="s">
        <v>75</v>
      </c>
      <c r="I65" s="1">
        <v>32</v>
      </c>
      <c r="J65" s="1">
        <v>34</v>
      </c>
      <c r="K65" s="1">
        <v>1.6</v>
      </c>
      <c r="L65" s="1"/>
      <c r="M65" s="1"/>
      <c r="N65" s="9">
        <f t="shared" si="0"/>
        <v>1</v>
      </c>
      <c r="O65" s="1">
        <f t="shared" si="1"/>
        <v>31.4</v>
      </c>
      <c r="P65" s="10">
        <v>0.13800000000000001</v>
      </c>
      <c r="Q65" s="1"/>
      <c r="R65" s="8">
        <f>O65*(1-P65)</f>
        <v>27.066799999999997</v>
      </c>
      <c r="S65" s="1"/>
      <c r="T65" s="1"/>
      <c r="U65" s="107"/>
      <c r="V65" s="110"/>
    </row>
    <row r="66" spans="1:22">
      <c r="A66" s="105" t="s">
        <v>23</v>
      </c>
      <c r="B66" s="105" t="s">
        <v>193</v>
      </c>
      <c r="C66" s="105" t="s">
        <v>61</v>
      </c>
      <c r="D66" s="105">
        <v>1</v>
      </c>
      <c r="E66" s="105" t="s">
        <v>25</v>
      </c>
      <c r="F66" s="105" t="s">
        <v>194</v>
      </c>
      <c r="G66" s="105" t="s">
        <v>60</v>
      </c>
      <c r="H66" s="1" t="s">
        <v>64</v>
      </c>
      <c r="I66" s="1">
        <v>19</v>
      </c>
      <c r="J66" s="1">
        <v>21</v>
      </c>
      <c r="K66" s="1">
        <v>1.6</v>
      </c>
      <c r="L66" s="1">
        <v>1.5</v>
      </c>
      <c r="M66" s="1"/>
      <c r="N66" s="9">
        <f t="shared" si="0"/>
        <v>1</v>
      </c>
      <c r="O66" s="1">
        <f t="shared" si="1"/>
        <v>16.899999999999999</v>
      </c>
      <c r="P66" s="10">
        <f>13.8%+22%</f>
        <v>0.35799999999999998</v>
      </c>
      <c r="Q66" s="1"/>
      <c r="R66" s="8">
        <f t="shared" si="8"/>
        <v>10.8498</v>
      </c>
      <c r="S66" s="1"/>
      <c r="T66" s="1"/>
      <c r="U66" s="105" t="s">
        <v>30</v>
      </c>
      <c r="V66" s="108" t="s">
        <v>78</v>
      </c>
    </row>
    <row r="67" spans="1:22">
      <c r="A67" s="106"/>
      <c r="B67" s="106"/>
      <c r="C67" s="106"/>
      <c r="D67" s="106"/>
      <c r="E67" s="106"/>
      <c r="F67" s="106"/>
      <c r="G67" s="106"/>
      <c r="H67" s="3" t="s">
        <v>65</v>
      </c>
      <c r="I67" s="3">
        <v>21</v>
      </c>
      <c r="J67" s="3">
        <v>23</v>
      </c>
      <c r="K67" s="1">
        <v>1.6</v>
      </c>
      <c r="L67" s="3">
        <v>1.5</v>
      </c>
      <c r="M67" s="1">
        <v>0</v>
      </c>
      <c r="N67" s="9">
        <f t="shared" si="0"/>
        <v>1</v>
      </c>
      <c r="O67" s="1">
        <f t="shared" si="1"/>
        <v>18.899999999999999</v>
      </c>
      <c r="P67" s="10">
        <f t="shared" ref="P67:P77" si="10">13.8%+22%</f>
        <v>0.35799999999999998</v>
      </c>
      <c r="Q67" s="1"/>
      <c r="R67" s="8">
        <f t="shared" ref="R67:R73" si="11">O67*(1-P67)</f>
        <v>12.133799999999999</v>
      </c>
      <c r="S67" s="1"/>
      <c r="T67" s="1"/>
      <c r="U67" s="106"/>
      <c r="V67" s="109"/>
    </row>
    <row r="68" spans="1:22">
      <c r="A68" s="106"/>
      <c r="B68" s="106"/>
      <c r="C68" s="106"/>
      <c r="D68" s="106"/>
      <c r="E68" s="106"/>
      <c r="F68" s="106"/>
      <c r="G68" s="106"/>
      <c r="H68" s="1" t="s">
        <v>66</v>
      </c>
      <c r="I68" s="1">
        <v>24</v>
      </c>
      <c r="J68" s="1">
        <v>26</v>
      </c>
      <c r="K68" s="1">
        <v>1.6</v>
      </c>
      <c r="L68" s="1">
        <v>1.5</v>
      </c>
      <c r="M68" s="1"/>
      <c r="N68" s="9">
        <f t="shared" si="0"/>
        <v>1</v>
      </c>
      <c r="O68" s="1">
        <f t="shared" si="1"/>
        <v>21.9</v>
      </c>
      <c r="P68" s="10">
        <f t="shared" si="10"/>
        <v>0.35799999999999998</v>
      </c>
      <c r="Q68" s="1"/>
      <c r="R68" s="8">
        <f t="shared" si="11"/>
        <v>14.059799999999999</v>
      </c>
      <c r="S68" s="1"/>
      <c r="T68" s="1"/>
      <c r="U68" s="106"/>
      <c r="V68" s="109"/>
    </row>
    <row r="69" spans="1:22">
      <c r="A69" s="106"/>
      <c r="B69" s="106"/>
      <c r="C69" s="106"/>
      <c r="D69" s="106"/>
      <c r="E69" s="106"/>
      <c r="F69" s="106"/>
      <c r="G69" s="106"/>
      <c r="H69" s="1" t="s">
        <v>67</v>
      </c>
      <c r="I69" s="1">
        <v>26</v>
      </c>
      <c r="J69" s="1">
        <v>28</v>
      </c>
      <c r="K69" s="1">
        <v>1.6</v>
      </c>
      <c r="L69" s="1">
        <v>1.5</v>
      </c>
      <c r="M69" s="1"/>
      <c r="N69" s="9">
        <f t="shared" si="0"/>
        <v>1</v>
      </c>
      <c r="O69" s="1">
        <f t="shared" si="1"/>
        <v>23.9</v>
      </c>
      <c r="P69" s="10">
        <f t="shared" si="10"/>
        <v>0.35799999999999998</v>
      </c>
      <c r="Q69" s="1"/>
      <c r="R69" s="8">
        <f t="shared" si="11"/>
        <v>15.3438</v>
      </c>
      <c r="S69" s="1"/>
      <c r="T69" s="1"/>
      <c r="U69" s="106"/>
      <c r="V69" s="109"/>
    </row>
    <row r="70" spans="1:22">
      <c r="A70" s="106"/>
      <c r="B70" s="106"/>
      <c r="C70" s="106"/>
      <c r="D70" s="106"/>
      <c r="E70" s="106"/>
      <c r="F70" s="106"/>
      <c r="G70" s="106"/>
      <c r="H70" s="1" t="s">
        <v>68</v>
      </c>
      <c r="I70" s="1">
        <v>26.5</v>
      </c>
      <c r="J70" s="1">
        <v>28.5</v>
      </c>
      <c r="K70" s="1">
        <v>1.6</v>
      </c>
      <c r="L70" s="1">
        <v>1.5</v>
      </c>
      <c r="M70" s="1"/>
      <c r="N70" s="9">
        <f t="shared" si="0"/>
        <v>1</v>
      </c>
      <c r="O70" s="1">
        <f t="shared" si="1"/>
        <v>24.4</v>
      </c>
      <c r="P70" s="10">
        <f t="shared" si="10"/>
        <v>0.35799999999999998</v>
      </c>
      <c r="Q70" s="1"/>
      <c r="R70" s="8">
        <f t="shared" si="11"/>
        <v>15.6648</v>
      </c>
      <c r="S70" s="1"/>
      <c r="T70" s="1"/>
      <c r="U70" s="106"/>
      <c r="V70" s="109"/>
    </row>
    <row r="71" spans="1:22">
      <c r="A71" s="106"/>
      <c r="B71" s="106"/>
      <c r="C71" s="106"/>
      <c r="D71" s="106"/>
      <c r="E71" s="106"/>
      <c r="F71" s="106"/>
      <c r="G71" s="106"/>
      <c r="H71" s="1" t="s">
        <v>69</v>
      </c>
      <c r="I71" s="1">
        <v>27</v>
      </c>
      <c r="J71" s="1">
        <v>29</v>
      </c>
      <c r="K71" s="1">
        <v>1.6</v>
      </c>
      <c r="L71" s="1">
        <v>1.5</v>
      </c>
      <c r="M71" s="1"/>
      <c r="N71" s="9">
        <f t="shared" ref="N71:N134" si="12">(J71-I71)/2</f>
        <v>1</v>
      </c>
      <c r="O71" s="1">
        <f t="shared" ref="O71:O134" si="13">J71-K71-L71-N71</f>
        <v>24.9</v>
      </c>
      <c r="P71" s="10">
        <f t="shared" si="10"/>
        <v>0.35799999999999998</v>
      </c>
      <c r="Q71" s="1"/>
      <c r="R71" s="8">
        <f t="shared" si="11"/>
        <v>15.985799999999999</v>
      </c>
      <c r="S71" s="1"/>
      <c r="T71" s="1"/>
      <c r="U71" s="106"/>
      <c r="V71" s="109"/>
    </row>
    <row r="72" spans="1:22">
      <c r="A72" s="106"/>
      <c r="B72" s="106"/>
      <c r="C72" s="106"/>
      <c r="D72" s="106"/>
      <c r="E72" s="106"/>
      <c r="F72" s="106"/>
      <c r="G72" s="106"/>
      <c r="H72" s="1" t="s">
        <v>70</v>
      </c>
      <c r="I72" s="1">
        <v>27.5</v>
      </c>
      <c r="J72" s="1">
        <v>29.5</v>
      </c>
      <c r="K72" s="1">
        <v>1.6</v>
      </c>
      <c r="L72" s="1">
        <v>1.5</v>
      </c>
      <c r="M72" s="1"/>
      <c r="N72" s="9">
        <f t="shared" si="12"/>
        <v>1</v>
      </c>
      <c r="O72" s="1">
        <f t="shared" si="13"/>
        <v>25.4</v>
      </c>
      <c r="P72" s="10">
        <f t="shared" si="10"/>
        <v>0.35799999999999998</v>
      </c>
      <c r="Q72" s="1"/>
      <c r="R72" s="8">
        <f t="shared" si="11"/>
        <v>16.306799999999999</v>
      </c>
      <c r="S72" s="1"/>
      <c r="T72" s="1"/>
      <c r="U72" s="106"/>
      <c r="V72" s="109"/>
    </row>
    <row r="73" spans="1:22">
      <c r="A73" s="106"/>
      <c r="B73" s="106"/>
      <c r="C73" s="106"/>
      <c r="D73" s="106"/>
      <c r="E73" s="106"/>
      <c r="F73" s="106"/>
      <c r="G73" s="106"/>
      <c r="H73" s="1" t="s">
        <v>71</v>
      </c>
      <c r="I73" s="1">
        <v>28</v>
      </c>
      <c r="J73" s="1">
        <v>30</v>
      </c>
      <c r="K73" s="1">
        <v>1.6</v>
      </c>
      <c r="L73" s="1">
        <v>1.5</v>
      </c>
      <c r="M73" s="1"/>
      <c r="N73" s="9">
        <f t="shared" si="12"/>
        <v>1</v>
      </c>
      <c r="O73" s="1">
        <f t="shared" si="13"/>
        <v>25.9</v>
      </c>
      <c r="P73" s="10">
        <f t="shared" si="10"/>
        <v>0.35799999999999998</v>
      </c>
      <c r="Q73" s="1"/>
      <c r="R73" s="8">
        <f t="shared" si="11"/>
        <v>16.627800000000001</v>
      </c>
      <c r="S73" s="1"/>
      <c r="T73" s="1"/>
      <c r="U73" s="106"/>
      <c r="V73" s="109"/>
    </row>
    <row r="74" spans="1:22">
      <c r="A74" s="106"/>
      <c r="B74" s="106"/>
      <c r="C74" s="106"/>
      <c r="D74" s="106"/>
      <c r="E74" s="106"/>
      <c r="F74" s="106"/>
      <c r="G74" s="106"/>
      <c r="H74" s="3" t="s">
        <v>72</v>
      </c>
      <c r="I74" s="3">
        <v>29</v>
      </c>
      <c r="J74" s="3">
        <v>31</v>
      </c>
      <c r="K74" s="1">
        <v>1.6</v>
      </c>
      <c r="L74" s="3">
        <v>1.5</v>
      </c>
      <c r="M74" s="1">
        <v>0</v>
      </c>
      <c r="N74" s="9">
        <f t="shared" si="12"/>
        <v>1</v>
      </c>
      <c r="O74" s="1">
        <f t="shared" si="13"/>
        <v>26.9</v>
      </c>
      <c r="P74" s="10">
        <f t="shared" si="10"/>
        <v>0.35799999999999998</v>
      </c>
      <c r="Q74" s="1"/>
      <c r="R74" s="8">
        <f t="shared" ref="R74:R83" si="14">O74*(1-P74)</f>
        <v>17.2698</v>
      </c>
      <c r="S74" s="1"/>
      <c r="T74" s="1"/>
      <c r="U74" s="106"/>
      <c r="V74" s="109"/>
    </row>
    <row r="75" spans="1:22">
      <c r="A75" s="106"/>
      <c r="B75" s="106"/>
      <c r="C75" s="106"/>
      <c r="D75" s="106"/>
      <c r="E75" s="106"/>
      <c r="F75" s="106"/>
      <c r="G75" s="106"/>
      <c r="H75" s="1" t="s">
        <v>73</v>
      </c>
      <c r="I75" s="1">
        <v>30</v>
      </c>
      <c r="J75" s="1">
        <v>32</v>
      </c>
      <c r="K75" s="1">
        <v>1.6</v>
      </c>
      <c r="L75" s="1">
        <v>1.5</v>
      </c>
      <c r="M75" s="1"/>
      <c r="N75" s="9">
        <f t="shared" si="12"/>
        <v>1</v>
      </c>
      <c r="O75" s="1">
        <f t="shared" si="13"/>
        <v>27.9</v>
      </c>
      <c r="P75" s="10">
        <f t="shared" si="10"/>
        <v>0.35799999999999998</v>
      </c>
      <c r="Q75" s="1"/>
      <c r="R75" s="8">
        <f t="shared" si="14"/>
        <v>17.911799999999999</v>
      </c>
      <c r="S75" s="1"/>
      <c r="T75" s="1"/>
      <c r="U75" s="106"/>
      <c r="V75" s="109"/>
    </row>
    <row r="76" spans="1:22">
      <c r="A76" s="106"/>
      <c r="B76" s="106"/>
      <c r="C76" s="106"/>
      <c r="D76" s="106"/>
      <c r="E76" s="106"/>
      <c r="F76" s="106"/>
      <c r="G76" s="106"/>
      <c r="H76" s="1" t="s">
        <v>74</v>
      </c>
      <c r="I76" s="1">
        <v>31</v>
      </c>
      <c r="J76" s="1">
        <v>33</v>
      </c>
      <c r="K76" s="1">
        <v>1.6</v>
      </c>
      <c r="L76" s="1">
        <v>1.5</v>
      </c>
      <c r="M76" s="1"/>
      <c r="N76" s="9">
        <f t="shared" si="12"/>
        <v>1</v>
      </c>
      <c r="O76" s="1">
        <f t="shared" si="13"/>
        <v>28.9</v>
      </c>
      <c r="P76" s="10">
        <f t="shared" si="10"/>
        <v>0.35799999999999998</v>
      </c>
      <c r="Q76" s="1"/>
      <c r="R76" s="8">
        <f t="shared" si="14"/>
        <v>18.553799999999999</v>
      </c>
      <c r="S76" s="1"/>
      <c r="T76" s="1"/>
      <c r="U76" s="106"/>
      <c r="V76" s="109"/>
    </row>
    <row r="77" spans="1:22">
      <c r="A77" s="107"/>
      <c r="B77" s="107"/>
      <c r="C77" s="107"/>
      <c r="D77" s="107"/>
      <c r="E77" s="107"/>
      <c r="F77" s="107"/>
      <c r="G77" s="107"/>
      <c r="H77" s="1" t="s">
        <v>75</v>
      </c>
      <c r="I77" s="1">
        <v>32</v>
      </c>
      <c r="J77" s="1">
        <v>34</v>
      </c>
      <c r="K77" s="1">
        <v>1.6</v>
      </c>
      <c r="L77" s="1">
        <v>1.5</v>
      </c>
      <c r="M77" s="1"/>
      <c r="N77" s="9">
        <f t="shared" si="12"/>
        <v>1</v>
      </c>
      <c r="O77" s="1">
        <f t="shared" si="13"/>
        <v>29.9</v>
      </c>
      <c r="P77" s="10">
        <f t="shared" si="10"/>
        <v>0.35799999999999998</v>
      </c>
      <c r="Q77" s="1"/>
      <c r="R77" s="8">
        <f t="shared" si="14"/>
        <v>19.195799999999998</v>
      </c>
      <c r="S77" s="1"/>
      <c r="T77" s="1"/>
      <c r="U77" s="107"/>
      <c r="V77" s="110"/>
    </row>
    <row r="78" spans="1:22">
      <c r="A78" s="105" t="s">
        <v>23</v>
      </c>
      <c r="B78" s="105" t="s">
        <v>193</v>
      </c>
      <c r="C78" s="130" t="s">
        <v>89</v>
      </c>
      <c r="D78" s="127">
        <v>2</v>
      </c>
      <c r="E78" s="127" t="s">
        <v>25</v>
      </c>
      <c r="F78" s="127" t="s">
        <v>194</v>
      </c>
      <c r="G78" s="127" t="s">
        <v>76</v>
      </c>
      <c r="H78" s="1" t="s">
        <v>79</v>
      </c>
      <c r="I78" s="1">
        <v>19</v>
      </c>
      <c r="J78" s="1">
        <v>21</v>
      </c>
      <c r="K78" s="1">
        <v>1.6</v>
      </c>
      <c r="L78" s="1"/>
      <c r="M78" s="1"/>
      <c r="N78" s="9">
        <f t="shared" si="12"/>
        <v>1</v>
      </c>
      <c r="O78" s="1">
        <f t="shared" si="13"/>
        <v>18.399999999999999</v>
      </c>
      <c r="P78" s="10">
        <v>0.13800000000000001</v>
      </c>
      <c r="Q78" s="1"/>
      <c r="R78" s="8">
        <f t="shared" si="14"/>
        <v>15.860799999999999</v>
      </c>
      <c r="S78" s="1"/>
      <c r="T78" s="1"/>
      <c r="U78" s="105" t="s">
        <v>29</v>
      </c>
      <c r="V78" s="108" t="s">
        <v>77</v>
      </c>
    </row>
    <row r="79" spans="1:22">
      <c r="A79" s="106"/>
      <c r="B79" s="106"/>
      <c r="C79" s="131"/>
      <c r="D79" s="128"/>
      <c r="E79" s="128"/>
      <c r="F79" s="128"/>
      <c r="G79" s="128"/>
      <c r="H79" s="1" t="s">
        <v>80</v>
      </c>
      <c r="I79" s="1">
        <v>20</v>
      </c>
      <c r="J79" s="1">
        <v>22</v>
      </c>
      <c r="K79" s="1">
        <v>1.6</v>
      </c>
      <c r="L79" s="1"/>
      <c r="M79" s="1"/>
      <c r="N79" s="9">
        <f t="shared" si="12"/>
        <v>1</v>
      </c>
      <c r="O79" s="1">
        <f t="shared" si="13"/>
        <v>19.399999999999999</v>
      </c>
      <c r="P79" s="10">
        <v>0.13800000000000001</v>
      </c>
      <c r="Q79" s="1"/>
      <c r="R79" s="8">
        <f t="shared" si="14"/>
        <v>16.722799999999999</v>
      </c>
      <c r="S79" s="1"/>
      <c r="T79" s="1"/>
      <c r="U79" s="106"/>
      <c r="V79" s="109"/>
    </row>
    <row r="80" spans="1:22">
      <c r="A80" s="106"/>
      <c r="B80" s="106"/>
      <c r="C80" s="131"/>
      <c r="D80" s="128"/>
      <c r="E80" s="128"/>
      <c r="F80" s="128"/>
      <c r="G80" s="128"/>
      <c r="H80" s="1" t="s">
        <v>81</v>
      </c>
      <c r="I80" s="1">
        <v>21.5</v>
      </c>
      <c r="J80" s="1">
        <v>23.5</v>
      </c>
      <c r="K80" s="1">
        <v>1.6</v>
      </c>
      <c r="L80" s="1"/>
      <c r="M80" s="1"/>
      <c r="N80" s="9">
        <f t="shared" si="12"/>
        <v>1</v>
      </c>
      <c r="O80" s="1">
        <f t="shared" si="13"/>
        <v>20.9</v>
      </c>
      <c r="P80" s="10">
        <v>0.13800000000000001</v>
      </c>
      <c r="Q80" s="1"/>
      <c r="R80" s="8">
        <f t="shared" si="14"/>
        <v>18.015799999999999</v>
      </c>
      <c r="S80" s="1"/>
      <c r="T80" s="1"/>
      <c r="U80" s="106"/>
      <c r="V80" s="109"/>
    </row>
    <row r="81" spans="1:22">
      <c r="A81" s="106"/>
      <c r="B81" s="106"/>
      <c r="C81" s="131"/>
      <c r="D81" s="128"/>
      <c r="E81" s="128"/>
      <c r="F81" s="128"/>
      <c r="G81" s="128"/>
      <c r="H81" s="1" t="s">
        <v>82</v>
      </c>
      <c r="I81" s="1">
        <v>22</v>
      </c>
      <c r="J81" s="1">
        <v>24</v>
      </c>
      <c r="K81" s="1">
        <v>1.6</v>
      </c>
      <c r="L81" s="1"/>
      <c r="M81" s="1"/>
      <c r="N81" s="9">
        <f t="shared" si="12"/>
        <v>1</v>
      </c>
      <c r="O81" s="1">
        <f t="shared" si="13"/>
        <v>21.4</v>
      </c>
      <c r="P81" s="10">
        <v>0.13800000000000001</v>
      </c>
      <c r="Q81" s="1"/>
      <c r="R81" s="8">
        <f t="shared" si="14"/>
        <v>18.4468</v>
      </c>
      <c r="S81" s="1"/>
      <c r="T81" s="1"/>
      <c r="U81" s="106"/>
      <c r="V81" s="109"/>
    </row>
    <row r="82" spans="1:22">
      <c r="A82" s="106"/>
      <c r="B82" s="106"/>
      <c r="C82" s="131"/>
      <c r="D82" s="128"/>
      <c r="E82" s="128"/>
      <c r="F82" s="128"/>
      <c r="G82" s="128"/>
      <c r="H82" s="1" t="s">
        <v>83</v>
      </c>
      <c r="I82" s="1">
        <v>22.5</v>
      </c>
      <c r="J82" s="1">
        <v>24.5</v>
      </c>
      <c r="K82" s="1">
        <v>1.6</v>
      </c>
      <c r="L82" s="1"/>
      <c r="M82" s="1"/>
      <c r="N82" s="9">
        <f t="shared" si="12"/>
        <v>1</v>
      </c>
      <c r="O82" s="1">
        <f t="shared" si="13"/>
        <v>21.9</v>
      </c>
      <c r="P82" s="10">
        <v>0.13800000000000001</v>
      </c>
      <c r="Q82" s="1"/>
      <c r="R82" s="8">
        <f t="shared" si="14"/>
        <v>18.877799999999997</v>
      </c>
      <c r="S82" s="1"/>
      <c r="T82" s="1"/>
      <c r="U82" s="106"/>
      <c r="V82" s="109"/>
    </row>
    <row r="83" spans="1:22">
      <c r="A83" s="106"/>
      <c r="B83" s="106"/>
      <c r="C83" s="131"/>
      <c r="D83" s="128"/>
      <c r="E83" s="128"/>
      <c r="F83" s="128"/>
      <c r="G83" s="128"/>
      <c r="H83" s="1" t="s">
        <v>84</v>
      </c>
      <c r="I83" s="1">
        <v>23.5</v>
      </c>
      <c r="J83" s="1">
        <v>25.5</v>
      </c>
      <c r="K83" s="1">
        <v>1.6</v>
      </c>
      <c r="L83" s="1"/>
      <c r="M83" s="1"/>
      <c r="N83" s="9">
        <f t="shared" si="12"/>
        <v>1</v>
      </c>
      <c r="O83" s="1">
        <f t="shared" si="13"/>
        <v>22.9</v>
      </c>
      <c r="P83" s="10">
        <v>0.13800000000000001</v>
      </c>
      <c r="Q83" s="1"/>
      <c r="R83" s="8">
        <f t="shared" si="14"/>
        <v>19.739799999999999</v>
      </c>
      <c r="S83" s="1"/>
      <c r="T83" s="1"/>
      <c r="U83" s="106"/>
      <c r="V83" s="109"/>
    </row>
    <row r="84" spans="1:22">
      <c r="A84" s="106"/>
      <c r="B84" s="106"/>
      <c r="C84" s="131"/>
      <c r="D84" s="128"/>
      <c r="E84" s="128"/>
      <c r="F84" s="128"/>
      <c r="G84" s="128"/>
      <c r="H84" s="3" t="s">
        <v>85</v>
      </c>
      <c r="I84" s="3">
        <v>25</v>
      </c>
      <c r="J84" s="3">
        <v>27</v>
      </c>
      <c r="K84" s="1">
        <v>1.6</v>
      </c>
      <c r="L84" s="3"/>
      <c r="M84" s="1"/>
      <c r="N84" s="9">
        <f t="shared" si="12"/>
        <v>1</v>
      </c>
      <c r="O84" s="1">
        <f t="shared" si="13"/>
        <v>24.4</v>
      </c>
      <c r="P84" s="10">
        <v>0.13800000000000001</v>
      </c>
      <c r="Q84" s="1"/>
      <c r="R84" s="8">
        <f>O84*(1-P84)</f>
        <v>21.032799999999998</v>
      </c>
      <c r="S84" s="1"/>
      <c r="T84" s="1"/>
      <c r="U84" s="106"/>
      <c r="V84" s="109"/>
    </row>
    <row r="85" spans="1:22">
      <c r="A85" s="106"/>
      <c r="B85" s="106"/>
      <c r="C85" s="131"/>
      <c r="D85" s="128"/>
      <c r="E85" s="128"/>
      <c r="F85" s="128"/>
      <c r="G85" s="128"/>
      <c r="H85" s="3" t="s">
        <v>86</v>
      </c>
      <c r="I85" s="3">
        <v>26</v>
      </c>
      <c r="J85" s="3">
        <v>28</v>
      </c>
      <c r="K85" s="1">
        <v>1.6</v>
      </c>
      <c r="L85" s="3"/>
      <c r="M85" s="1">
        <v>0</v>
      </c>
      <c r="N85" s="9">
        <f t="shared" si="12"/>
        <v>1</v>
      </c>
      <c r="O85" s="1">
        <f t="shared" si="13"/>
        <v>25.4</v>
      </c>
      <c r="P85" s="10">
        <v>0.13800000000000001</v>
      </c>
      <c r="Q85" s="1"/>
      <c r="R85" s="8">
        <f t="shared" ref="R85:R124" si="15">O85*(1-P85)</f>
        <v>21.8948</v>
      </c>
      <c r="S85" s="1"/>
      <c r="T85" s="1"/>
      <c r="U85" s="106"/>
      <c r="V85" s="109"/>
    </row>
    <row r="86" spans="1:22">
      <c r="A86" s="107"/>
      <c r="B86" s="107"/>
      <c r="C86" s="132"/>
      <c r="D86" s="129"/>
      <c r="E86" s="129"/>
      <c r="F86" s="129"/>
      <c r="G86" s="129"/>
      <c r="H86" s="1" t="s">
        <v>87</v>
      </c>
      <c r="I86" s="1">
        <v>27</v>
      </c>
      <c r="J86" s="1">
        <v>29</v>
      </c>
      <c r="K86" s="1">
        <v>1.6</v>
      </c>
      <c r="L86" s="1"/>
      <c r="M86" s="1"/>
      <c r="N86" s="9">
        <f t="shared" si="12"/>
        <v>1</v>
      </c>
      <c r="O86" s="1">
        <f t="shared" si="13"/>
        <v>26.4</v>
      </c>
      <c r="P86" s="10">
        <v>0.13800000000000001</v>
      </c>
      <c r="Q86" s="1"/>
      <c r="R86" s="8">
        <f t="shared" si="15"/>
        <v>22.756799999999998</v>
      </c>
      <c r="S86" s="1"/>
      <c r="T86" s="1"/>
      <c r="U86" s="107"/>
      <c r="V86" s="110"/>
    </row>
    <row r="87" spans="1:22">
      <c r="A87" s="105" t="s">
        <v>23</v>
      </c>
      <c r="B87" s="105" t="s">
        <v>193</v>
      </c>
      <c r="C87" s="105" t="s">
        <v>88</v>
      </c>
      <c r="D87" s="105">
        <v>2</v>
      </c>
      <c r="E87" s="105" t="s">
        <v>25</v>
      </c>
      <c r="F87" s="105" t="s">
        <v>194</v>
      </c>
      <c r="G87" s="105" t="s">
        <v>76</v>
      </c>
      <c r="H87" s="1" t="s">
        <v>79</v>
      </c>
      <c r="I87" s="1">
        <v>19</v>
      </c>
      <c r="J87" s="1">
        <v>21</v>
      </c>
      <c r="K87" s="1">
        <v>1.6</v>
      </c>
      <c r="L87" s="1">
        <v>1.5</v>
      </c>
      <c r="M87" s="1"/>
      <c r="N87" s="9">
        <f t="shared" si="12"/>
        <v>1</v>
      </c>
      <c r="O87" s="1">
        <f t="shared" si="13"/>
        <v>16.899999999999999</v>
      </c>
      <c r="P87" s="10">
        <v>0.35799999999999998</v>
      </c>
      <c r="Q87" s="1"/>
      <c r="R87" s="8">
        <f t="shared" si="15"/>
        <v>10.8498</v>
      </c>
      <c r="S87" s="1"/>
      <c r="T87" s="1"/>
      <c r="U87" s="105" t="s">
        <v>30</v>
      </c>
      <c r="V87" s="108" t="s">
        <v>94</v>
      </c>
    </row>
    <row r="88" spans="1:22">
      <c r="A88" s="106"/>
      <c r="B88" s="106"/>
      <c r="C88" s="106"/>
      <c r="D88" s="106"/>
      <c r="E88" s="106"/>
      <c r="F88" s="106"/>
      <c r="G88" s="106"/>
      <c r="H88" s="1" t="s">
        <v>80</v>
      </c>
      <c r="I88" s="1">
        <v>20</v>
      </c>
      <c r="J88" s="1">
        <v>22</v>
      </c>
      <c r="K88" s="1">
        <v>1.6</v>
      </c>
      <c r="L88" s="1">
        <v>1.5</v>
      </c>
      <c r="M88" s="1"/>
      <c r="N88" s="9">
        <f t="shared" si="12"/>
        <v>1</v>
      </c>
      <c r="O88" s="1">
        <f t="shared" si="13"/>
        <v>17.899999999999999</v>
      </c>
      <c r="P88" s="10">
        <v>0.35799999999999998</v>
      </c>
      <c r="Q88" s="1"/>
      <c r="R88" s="8">
        <f t="shared" si="15"/>
        <v>11.4918</v>
      </c>
      <c r="S88" s="1"/>
      <c r="T88" s="1"/>
      <c r="U88" s="106"/>
      <c r="V88" s="109"/>
    </row>
    <row r="89" spans="1:22">
      <c r="A89" s="106"/>
      <c r="B89" s="106"/>
      <c r="C89" s="106"/>
      <c r="D89" s="106"/>
      <c r="E89" s="106"/>
      <c r="F89" s="106"/>
      <c r="G89" s="106"/>
      <c r="H89" s="1" t="s">
        <v>81</v>
      </c>
      <c r="I89" s="1">
        <v>21.5</v>
      </c>
      <c r="J89" s="1">
        <v>23.5</v>
      </c>
      <c r="K89" s="1">
        <v>1.6</v>
      </c>
      <c r="L89" s="1">
        <v>1.5</v>
      </c>
      <c r="M89" s="1"/>
      <c r="N89" s="9">
        <f t="shared" si="12"/>
        <v>1</v>
      </c>
      <c r="O89" s="1">
        <f t="shared" si="13"/>
        <v>19.399999999999999</v>
      </c>
      <c r="P89" s="10">
        <v>0.35799999999999998</v>
      </c>
      <c r="Q89" s="1"/>
      <c r="R89" s="8">
        <f t="shared" si="15"/>
        <v>12.454799999999999</v>
      </c>
      <c r="S89" s="1"/>
      <c r="T89" s="1"/>
      <c r="U89" s="106"/>
      <c r="V89" s="109"/>
    </row>
    <row r="90" spans="1:22">
      <c r="A90" s="106"/>
      <c r="B90" s="106"/>
      <c r="C90" s="106"/>
      <c r="D90" s="106"/>
      <c r="E90" s="106"/>
      <c r="F90" s="106"/>
      <c r="G90" s="106"/>
      <c r="H90" s="1" t="s">
        <v>82</v>
      </c>
      <c r="I90" s="1">
        <v>22</v>
      </c>
      <c r="J90" s="1">
        <v>24</v>
      </c>
      <c r="K90" s="1">
        <v>1.6</v>
      </c>
      <c r="L90" s="1">
        <v>1.5</v>
      </c>
      <c r="M90" s="1"/>
      <c r="N90" s="9">
        <f t="shared" si="12"/>
        <v>1</v>
      </c>
      <c r="O90" s="1">
        <f t="shared" si="13"/>
        <v>19.899999999999999</v>
      </c>
      <c r="P90" s="10">
        <v>0.35799999999999998</v>
      </c>
      <c r="Q90" s="1"/>
      <c r="R90" s="8">
        <f t="shared" si="15"/>
        <v>12.7758</v>
      </c>
      <c r="S90" s="1"/>
      <c r="T90" s="1"/>
      <c r="U90" s="106"/>
      <c r="V90" s="109"/>
    </row>
    <row r="91" spans="1:22">
      <c r="A91" s="106"/>
      <c r="B91" s="106"/>
      <c r="C91" s="106"/>
      <c r="D91" s="106"/>
      <c r="E91" s="106"/>
      <c r="F91" s="106"/>
      <c r="G91" s="106"/>
      <c r="H91" s="1" t="s">
        <v>83</v>
      </c>
      <c r="I91" s="1">
        <v>22.5</v>
      </c>
      <c r="J91" s="1">
        <v>24.5</v>
      </c>
      <c r="K91" s="1">
        <v>1.6</v>
      </c>
      <c r="L91" s="1">
        <v>1.5</v>
      </c>
      <c r="M91" s="1"/>
      <c r="N91" s="9">
        <f t="shared" si="12"/>
        <v>1</v>
      </c>
      <c r="O91" s="1">
        <f t="shared" si="13"/>
        <v>20.399999999999999</v>
      </c>
      <c r="P91" s="10">
        <v>0.35799999999999998</v>
      </c>
      <c r="Q91" s="1"/>
      <c r="R91" s="8">
        <f t="shared" si="15"/>
        <v>13.0968</v>
      </c>
      <c r="S91" s="1"/>
      <c r="T91" s="1"/>
      <c r="U91" s="106"/>
      <c r="V91" s="109"/>
    </row>
    <row r="92" spans="1:22">
      <c r="A92" s="106"/>
      <c r="B92" s="106"/>
      <c r="C92" s="106"/>
      <c r="D92" s="106"/>
      <c r="E92" s="106"/>
      <c r="F92" s="106"/>
      <c r="G92" s="106"/>
      <c r="H92" s="1" t="s">
        <v>84</v>
      </c>
      <c r="I92" s="1">
        <v>23.5</v>
      </c>
      <c r="J92" s="1">
        <v>25.5</v>
      </c>
      <c r="K92" s="1">
        <v>1.6</v>
      </c>
      <c r="L92" s="1">
        <v>1.5</v>
      </c>
      <c r="M92" s="1"/>
      <c r="N92" s="9">
        <f t="shared" si="12"/>
        <v>1</v>
      </c>
      <c r="O92" s="1">
        <f t="shared" si="13"/>
        <v>21.4</v>
      </c>
      <c r="P92" s="10">
        <v>0.35799999999999998</v>
      </c>
      <c r="Q92" s="1"/>
      <c r="R92" s="8">
        <f t="shared" si="15"/>
        <v>13.738799999999999</v>
      </c>
      <c r="S92" s="1"/>
      <c r="T92" s="1"/>
      <c r="U92" s="106"/>
      <c r="V92" s="109"/>
    </row>
    <row r="93" spans="1:22">
      <c r="A93" s="106"/>
      <c r="B93" s="106"/>
      <c r="C93" s="106"/>
      <c r="D93" s="106"/>
      <c r="E93" s="106"/>
      <c r="F93" s="106"/>
      <c r="G93" s="106"/>
      <c r="H93" s="3" t="s">
        <v>85</v>
      </c>
      <c r="I93" s="3">
        <v>25</v>
      </c>
      <c r="J93" s="3">
        <v>27</v>
      </c>
      <c r="K93" s="1">
        <v>1.6</v>
      </c>
      <c r="L93" s="1">
        <v>1.5</v>
      </c>
      <c r="M93" s="1"/>
      <c r="N93" s="9">
        <f t="shared" si="12"/>
        <v>1</v>
      </c>
      <c r="O93" s="1">
        <f t="shared" si="13"/>
        <v>22.9</v>
      </c>
      <c r="P93" s="10">
        <v>0.35799999999999998</v>
      </c>
      <c r="Q93" s="1"/>
      <c r="R93" s="8">
        <f t="shared" si="15"/>
        <v>14.701799999999999</v>
      </c>
      <c r="S93" s="1"/>
      <c r="T93" s="1"/>
      <c r="U93" s="106"/>
      <c r="V93" s="109"/>
    </row>
    <row r="94" spans="1:22">
      <c r="A94" s="106"/>
      <c r="B94" s="106"/>
      <c r="C94" s="106"/>
      <c r="D94" s="106"/>
      <c r="E94" s="106"/>
      <c r="F94" s="106"/>
      <c r="G94" s="106"/>
      <c r="H94" s="3" t="s">
        <v>86</v>
      </c>
      <c r="I94" s="3">
        <v>26</v>
      </c>
      <c r="J94" s="3">
        <v>28</v>
      </c>
      <c r="K94" s="1">
        <v>1.6</v>
      </c>
      <c r="L94" s="1">
        <v>1.5</v>
      </c>
      <c r="M94" s="1"/>
      <c r="N94" s="9">
        <f t="shared" si="12"/>
        <v>1</v>
      </c>
      <c r="O94" s="1">
        <f t="shared" si="13"/>
        <v>23.9</v>
      </c>
      <c r="P94" s="10">
        <v>0.35799999999999998</v>
      </c>
      <c r="Q94" s="1"/>
      <c r="R94" s="8">
        <f t="shared" si="15"/>
        <v>15.3438</v>
      </c>
      <c r="S94" s="1"/>
      <c r="T94" s="1"/>
      <c r="U94" s="106"/>
      <c r="V94" s="109"/>
    </row>
    <row r="95" spans="1:22">
      <c r="A95" s="107"/>
      <c r="B95" s="107"/>
      <c r="C95" s="107"/>
      <c r="D95" s="107"/>
      <c r="E95" s="107"/>
      <c r="F95" s="107"/>
      <c r="G95" s="107"/>
      <c r="H95" s="1" t="s">
        <v>87</v>
      </c>
      <c r="I95" s="1">
        <v>27</v>
      </c>
      <c r="J95" s="1">
        <v>29</v>
      </c>
      <c r="K95" s="1">
        <v>1.6</v>
      </c>
      <c r="L95" s="1">
        <v>1.5</v>
      </c>
      <c r="M95" s="1"/>
      <c r="N95" s="9">
        <f t="shared" si="12"/>
        <v>1</v>
      </c>
      <c r="O95" s="1">
        <f t="shared" si="13"/>
        <v>24.9</v>
      </c>
      <c r="P95" s="10">
        <v>0.35799999999999998</v>
      </c>
      <c r="Q95" s="1"/>
      <c r="R95" s="8">
        <f t="shared" si="15"/>
        <v>15.985799999999999</v>
      </c>
      <c r="S95" s="1"/>
      <c r="T95" s="1"/>
      <c r="U95" s="107"/>
      <c r="V95" s="110"/>
    </row>
    <row r="96" spans="1:22">
      <c r="A96" s="105" t="s">
        <v>23</v>
      </c>
      <c r="B96" s="105" t="s">
        <v>193</v>
      </c>
      <c r="C96" s="105" t="s">
        <v>126</v>
      </c>
      <c r="D96" s="105">
        <v>1</v>
      </c>
      <c r="E96" s="105" t="s">
        <v>25</v>
      </c>
      <c r="F96" s="105" t="s">
        <v>194</v>
      </c>
      <c r="G96" s="105" t="s">
        <v>127</v>
      </c>
      <c r="H96" s="1" t="s">
        <v>128</v>
      </c>
      <c r="I96" s="1">
        <v>35</v>
      </c>
      <c r="J96" s="1">
        <v>35</v>
      </c>
      <c r="K96" s="1">
        <v>2.2999999999999998</v>
      </c>
      <c r="L96" s="1"/>
      <c r="M96" s="1"/>
      <c r="N96" s="9">
        <f t="shared" si="12"/>
        <v>0</v>
      </c>
      <c r="O96" s="1">
        <f t="shared" si="13"/>
        <v>32.700000000000003</v>
      </c>
      <c r="P96" s="10">
        <v>0.13800000000000001</v>
      </c>
      <c r="Q96" s="1"/>
      <c r="R96" s="8">
        <f t="shared" si="15"/>
        <v>28.187400000000004</v>
      </c>
      <c r="S96" s="1"/>
      <c r="T96" s="1"/>
      <c r="U96" s="105" t="s">
        <v>29</v>
      </c>
      <c r="V96" s="108" t="s">
        <v>77</v>
      </c>
    </row>
    <row r="97" spans="1:22">
      <c r="A97" s="106"/>
      <c r="B97" s="106"/>
      <c r="C97" s="106"/>
      <c r="D97" s="106"/>
      <c r="E97" s="106"/>
      <c r="F97" s="106"/>
      <c r="G97" s="106"/>
      <c r="H97" s="1" t="s">
        <v>129</v>
      </c>
      <c r="I97" s="1">
        <v>55</v>
      </c>
      <c r="J97" s="1">
        <v>55</v>
      </c>
      <c r="K97" s="1">
        <v>2.2999999999999998</v>
      </c>
      <c r="L97" s="1"/>
      <c r="M97" s="1"/>
      <c r="N97" s="9">
        <f t="shared" si="12"/>
        <v>0</v>
      </c>
      <c r="O97" s="1">
        <f t="shared" si="13"/>
        <v>52.7</v>
      </c>
      <c r="P97" s="10">
        <v>0.13800000000000001</v>
      </c>
      <c r="Q97" s="1"/>
      <c r="R97" s="8">
        <f t="shared" si="15"/>
        <v>45.427399999999999</v>
      </c>
      <c r="S97" s="1"/>
      <c r="T97" s="1"/>
      <c r="U97" s="106"/>
      <c r="V97" s="109"/>
    </row>
    <row r="98" spans="1:22">
      <c r="A98" s="106"/>
      <c r="B98" s="106"/>
      <c r="C98" s="106"/>
      <c r="D98" s="106"/>
      <c r="E98" s="106"/>
      <c r="F98" s="106"/>
      <c r="G98" s="106"/>
      <c r="H98" s="1" t="s">
        <v>110</v>
      </c>
      <c r="I98" s="6">
        <v>59</v>
      </c>
      <c r="J98" s="6">
        <v>60</v>
      </c>
      <c r="K98" s="1">
        <v>2.2999999999999998</v>
      </c>
      <c r="L98" s="1"/>
      <c r="M98" s="1"/>
      <c r="N98" s="9">
        <f t="shared" si="12"/>
        <v>0.5</v>
      </c>
      <c r="O98" s="1">
        <f t="shared" si="13"/>
        <v>57.2</v>
      </c>
      <c r="P98" s="10">
        <v>0.13800000000000001</v>
      </c>
      <c r="Q98" s="1"/>
      <c r="R98" s="8">
        <f t="shared" si="15"/>
        <v>49.306400000000004</v>
      </c>
      <c r="S98" s="1"/>
      <c r="T98" s="1"/>
      <c r="U98" s="106"/>
      <c r="V98" s="109"/>
    </row>
    <row r="99" spans="1:22">
      <c r="A99" s="106"/>
      <c r="B99" s="106"/>
      <c r="C99" s="106"/>
      <c r="D99" s="106"/>
      <c r="E99" s="106"/>
      <c r="F99" s="106"/>
      <c r="G99" s="106"/>
      <c r="H99" s="1" t="s">
        <v>130</v>
      </c>
      <c r="I99" s="6">
        <v>80</v>
      </c>
      <c r="J99" s="6">
        <v>80</v>
      </c>
      <c r="K99" s="1">
        <v>2.2999999999999998</v>
      </c>
      <c r="L99" s="1"/>
      <c r="M99" s="1"/>
      <c r="N99" s="9">
        <f t="shared" si="12"/>
        <v>0</v>
      </c>
      <c r="O99" s="1">
        <f t="shared" si="13"/>
        <v>77.7</v>
      </c>
      <c r="P99" s="10">
        <v>0.13800000000000001</v>
      </c>
      <c r="Q99" s="1"/>
      <c r="R99" s="8">
        <f t="shared" si="15"/>
        <v>66.977400000000003</v>
      </c>
      <c r="S99" s="1"/>
      <c r="T99" s="1"/>
      <c r="U99" s="106"/>
      <c r="V99" s="109"/>
    </row>
    <row r="100" spans="1:22">
      <c r="A100" s="106"/>
      <c r="B100" s="106"/>
      <c r="C100" s="106"/>
      <c r="D100" s="106"/>
      <c r="E100" s="106"/>
      <c r="F100" s="106"/>
      <c r="G100" s="106"/>
      <c r="H100" s="1" t="s">
        <v>131</v>
      </c>
      <c r="I100" s="6">
        <v>80</v>
      </c>
      <c r="J100" s="6">
        <v>80</v>
      </c>
      <c r="K100" s="1">
        <v>2.2999999999999998</v>
      </c>
      <c r="L100" s="1"/>
      <c r="M100" s="1"/>
      <c r="N100" s="9">
        <f t="shared" si="12"/>
        <v>0</v>
      </c>
      <c r="O100" s="1">
        <f t="shared" si="13"/>
        <v>77.7</v>
      </c>
      <c r="P100" s="10">
        <v>0.13800000000000001</v>
      </c>
      <c r="Q100" s="1"/>
      <c r="R100" s="8">
        <f t="shared" si="15"/>
        <v>66.977400000000003</v>
      </c>
      <c r="S100" s="1"/>
      <c r="T100" s="1"/>
      <c r="U100" s="106"/>
      <c r="V100" s="109"/>
    </row>
    <row r="101" spans="1:22">
      <c r="A101" s="106"/>
      <c r="B101" s="106"/>
      <c r="C101" s="106"/>
      <c r="D101" s="106"/>
      <c r="E101" s="106"/>
      <c r="F101" s="106"/>
      <c r="G101" s="106"/>
      <c r="H101" s="1" t="s">
        <v>132</v>
      </c>
      <c r="I101" s="6">
        <v>85</v>
      </c>
      <c r="J101" s="6">
        <v>85</v>
      </c>
      <c r="K101" s="1">
        <v>2.2999999999999998</v>
      </c>
      <c r="L101" s="1"/>
      <c r="M101" s="1"/>
      <c r="N101" s="9">
        <f t="shared" si="12"/>
        <v>0</v>
      </c>
      <c r="O101" s="1">
        <f t="shared" si="13"/>
        <v>82.7</v>
      </c>
      <c r="P101" s="10">
        <v>0.13800000000000001</v>
      </c>
      <c r="Q101" s="1"/>
      <c r="R101" s="8">
        <f t="shared" si="15"/>
        <v>71.287400000000005</v>
      </c>
      <c r="S101" s="1"/>
      <c r="T101" s="1"/>
      <c r="U101" s="106"/>
      <c r="V101" s="109"/>
    </row>
    <row r="102" spans="1:22">
      <c r="A102" s="107"/>
      <c r="B102" s="107"/>
      <c r="C102" s="107"/>
      <c r="D102" s="107"/>
      <c r="E102" s="107"/>
      <c r="F102" s="107"/>
      <c r="G102" s="107"/>
      <c r="H102" s="1" t="s">
        <v>133</v>
      </c>
      <c r="I102" s="6">
        <v>100</v>
      </c>
      <c r="J102" s="6">
        <v>110</v>
      </c>
      <c r="K102" s="1">
        <v>2.2999999999999998</v>
      </c>
      <c r="L102" s="1"/>
      <c r="M102" s="1"/>
      <c r="N102" s="9">
        <f t="shared" si="12"/>
        <v>5</v>
      </c>
      <c r="O102" s="1">
        <f t="shared" si="13"/>
        <v>102.7</v>
      </c>
      <c r="P102" s="10">
        <v>0.13800000000000001</v>
      </c>
      <c r="Q102" s="1"/>
      <c r="R102" s="8">
        <f t="shared" si="15"/>
        <v>88.5274</v>
      </c>
      <c r="S102" s="1"/>
      <c r="T102" s="1"/>
      <c r="U102" s="107"/>
      <c r="V102" s="110"/>
    </row>
    <row r="103" spans="1:22">
      <c r="A103" s="105" t="s">
        <v>23</v>
      </c>
      <c r="B103" s="105" t="s">
        <v>193</v>
      </c>
      <c r="C103" s="105" t="s">
        <v>126</v>
      </c>
      <c r="D103" s="105">
        <v>1</v>
      </c>
      <c r="E103" s="105" t="s">
        <v>25</v>
      </c>
      <c r="F103" s="111" t="s">
        <v>194</v>
      </c>
      <c r="G103" s="111" t="s">
        <v>127</v>
      </c>
      <c r="H103" s="1" t="s">
        <v>128</v>
      </c>
      <c r="I103" s="1">
        <v>35</v>
      </c>
      <c r="J103" s="1">
        <v>35</v>
      </c>
      <c r="K103" s="1">
        <v>2.2999999999999998</v>
      </c>
      <c r="L103" s="6">
        <v>1.5</v>
      </c>
      <c r="M103" s="1"/>
      <c r="N103" s="9">
        <f t="shared" si="12"/>
        <v>0</v>
      </c>
      <c r="O103" s="1">
        <f t="shared" si="13"/>
        <v>31.200000000000003</v>
      </c>
      <c r="P103" s="10">
        <v>0.35799999999999998</v>
      </c>
      <c r="Q103" s="1"/>
      <c r="R103" s="8">
        <f t="shared" si="15"/>
        <v>20.030400000000004</v>
      </c>
      <c r="S103" s="1"/>
      <c r="T103" s="1"/>
      <c r="U103" s="105" t="s">
        <v>93</v>
      </c>
      <c r="V103" s="108" t="s">
        <v>78</v>
      </c>
    </row>
    <row r="104" spans="1:22">
      <c r="A104" s="106"/>
      <c r="B104" s="106"/>
      <c r="C104" s="106"/>
      <c r="D104" s="106"/>
      <c r="E104" s="106"/>
      <c r="F104" s="111"/>
      <c r="G104" s="111"/>
      <c r="H104" s="1" t="s">
        <v>129</v>
      </c>
      <c r="I104" s="1">
        <v>55</v>
      </c>
      <c r="J104" s="1">
        <v>55</v>
      </c>
      <c r="K104" s="1">
        <v>2.2999999999999998</v>
      </c>
      <c r="L104" s="6">
        <v>1.5</v>
      </c>
      <c r="M104" s="1"/>
      <c r="N104" s="9">
        <f t="shared" si="12"/>
        <v>0</v>
      </c>
      <c r="O104" s="1">
        <f t="shared" si="13"/>
        <v>51.2</v>
      </c>
      <c r="P104" s="10">
        <v>0.35799999999999998</v>
      </c>
      <c r="Q104" s="1"/>
      <c r="R104" s="8">
        <f t="shared" si="15"/>
        <v>32.870400000000004</v>
      </c>
      <c r="S104" s="1"/>
      <c r="T104" s="1"/>
      <c r="U104" s="106"/>
      <c r="V104" s="109"/>
    </row>
    <row r="105" spans="1:22">
      <c r="A105" s="106"/>
      <c r="B105" s="106"/>
      <c r="C105" s="106"/>
      <c r="D105" s="106"/>
      <c r="E105" s="106"/>
      <c r="F105" s="111"/>
      <c r="G105" s="111"/>
      <c r="H105" s="1" t="s">
        <v>110</v>
      </c>
      <c r="I105" s="6">
        <v>59</v>
      </c>
      <c r="J105" s="6">
        <v>60</v>
      </c>
      <c r="K105" s="1">
        <v>2.2999999999999998</v>
      </c>
      <c r="L105" s="6">
        <v>1.5</v>
      </c>
      <c r="M105" s="1"/>
      <c r="N105" s="9">
        <f t="shared" si="12"/>
        <v>0.5</v>
      </c>
      <c r="O105" s="1">
        <f t="shared" si="13"/>
        <v>55.7</v>
      </c>
      <c r="P105" s="10">
        <v>0.35799999999999998</v>
      </c>
      <c r="Q105" s="1"/>
      <c r="R105" s="8">
        <f t="shared" si="15"/>
        <v>35.759399999999999</v>
      </c>
      <c r="S105" s="1"/>
      <c r="T105" s="1"/>
      <c r="U105" s="106"/>
      <c r="V105" s="109"/>
    </row>
    <row r="106" spans="1:22">
      <c r="A106" s="106"/>
      <c r="B106" s="106"/>
      <c r="C106" s="106"/>
      <c r="D106" s="106"/>
      <c r="E106" s="106"/>
      <c r="F106" s="111"/>
      <c r="G106" s="111"/>
      <c r="H106" s="1" t="s">
        <v>130</v>
      </c>
      <c r="I106" s="6">
        <v>80</v>
      </c>
      <c r="J106" s="6">
        <v>80</v>
      </c>
      <c r="K106" s="1">
        <v>2.2999999999999998</v>
      </c>
      <c r="L106" s="6">
        <v>1.5</v>
      </c>
      <c r="M106" s="1"/>
      <c r="N106" s="9">
        <f t="shared" si="12"/>
        <v>0</v>
      </c>
      <c r="O106" s="1">
        <f t="shared" si="13"/>
        <v>76.2</v>
      </c>
      <c r="P106" s="10">
        <v>0.35799999999999998</v>
      </c>
      <c r="Q106" s="1"/>
      <c r="R106" s="8">
        <f t="shared" si="15"/>
        <v>48.920400000000001</v>
      </c>
      <c r="S106" s="1"/>
      <c r="T106" s="1"/>
      <c r="U106" s="106"/>
      <c r="V106" s="109"/>
    </row>
    <row r="107" spans="1:22">
      <c r="A107" s="106"/>
      <c r="B107" s="106"/>
      <c r="C107" s="106"/>
      <c r="D107" s="106"/>
      <c r="E107" s="106"/>
      <c r="F107" s="111"/>
      <c r="G107" s="111"/>
      <c r="H107" s="1" t="s">
        <v>131</v>
      </c>
      <c r="I107" s="6">
        <v>80</v>
      </c>
      <c r="J107" s="6">
        <v>80</v>
      </c>
      <c r="K107" s="1">
        <v>2.2999999999999998</v>
      </c>
      <c r="L107" s="6">
        <v>1.5</v>
      </c>
      <c r="M107" s="1"/>
      <c r="N107" s="9">
        <f t="shared" si="12"/>
        <v>0</v>
      </c>
      <c r="O107" s="1">
        <f t="shared" si="13"/>
        <v>76.2</v>
      </c>
      <c r="P107" s="10">
        <v>0.35799999999999998</v>
      </c>
      <c r="Q107" s="1"/>
      <c r="R107" s="8">
        <f t="shared" si="15"/>
        <v>48.920400000000001</v>
      </c>
      <c r="S107" s="1"/>
      <c r="T107" s="1"/>
      <c r="U107" s="106"/>
      <c r="V107" s="109"/>
    </row>
    <row r="108" spans="1:22">
      <c r="A108" s="106"/>
      <c r="B108" s="106"/>
      <c r="C108" s="106"/>
      <c r="D108" s="106"/>
      <c r="E108" s="106"/>
      <c r="F108" s="111"/>
      <c r="G108" s="111"/>
      <c r="H108" s="1" t="s">
        <v>132</v>
      </c>
      <c r="I108" s="6">
        <v>85</v>
      </c>
      <c r="J108" s="6">
        <v>85</v>
      </c>
      <c r="K108" s="1">
        <v>2.2999999999999998</v>
      </c>
      <c r="L108" s="6">
        <v>1.5</v>
      </c>
      <c r="M108" s="1"/>
      <c r="N108" s="9">
        <f t="shared" si="12"/>
        <v>0</v>
      </c>
      <c r="O108" s="1">
        <f t="shared" si="13"/>
        <v>81.2</v>
      </c>
      <c r="P108" s="10">
        <v>0.35799999999999998</v>
      </c>
      <c r="Q108" s="1"/>
      <c r="R108" s="8">
        <f t="shared" si="15"/>
        <v>52.130400000000002</v>
      </c>
      <c r="S108" s="1"/>
      <c r="T108" s="1"/>
      <c r="U108" s="106"/>
      <c r="V108" s="109"/>
    </row>
    <row r="109" spans="1:22">
      <c r="A109" s="107"/>
      <c r="B109" s="107"/>
      <c r="C109" s="107"/>
      <c r="D109" s="107"/>
      <c r="E109" s="107"/>
      <c r="F109" s="111"/>
      <c r="G109" s="111"/>
      <c r="H109" s="1" t="s">
        <v>133</v>
      </c>
      <c r="I109" s="6">
        <v>100</v>
      </c>
      <c r="J109" s="6">
        <v>110</v>
      </c>
      <c r="K109" s="1">
        <v>2.2999999999999998</v>
      </c>
      <c r="L109" s="6">
        <v>1.5</v>
      </c>
      <c r="M109" s="1"/>
      <c r="N109" s="9">
        <f t="shared" si="12"/>
        <v>5</v>
      </c>
      <c r="O109" s="1">
        <f t="shared" si="13"/>
        <v>101.2</v>
      </c>
      <c r="P109" s="10">
        <v>0.35799999999999998</v>
      </c>
      <c r="Q109" s="1"/>
      <c r="R109" s="8">
        <f t="shared" si="15"/>
        <v>64.970399999999998</v>
      </c>
      <c r="S109" s="1"/>
      <c r="T109" s="1"/>
      <c r="U109" s="107"/>
      <c r="V109" s="110"/>
    </row>
    <row r="110" spans="1:22" ht="42.75" customHeight="1">
      <c r="A110" s="1" t="s">
        <v>96</v>
      </c>
      <c r="B110" s="1" t="s">
        <v>193</v>
      </c>
      <c r="C110" s="3" t="s">
        <v>95</v>
      </c>
      <c r="D110" s="1">
        <v>3</v>
      </c>
      <c r="E110" s="1" t="s">
        <v>97</v>
      </c>
      <c r="F110" s="1" t="s">
        <v>194</v>
      </c>
      <c r="G110" s="1" t="s">
        <v>98</v>
      </c>
      <c r="H110" s="1" t="s">
        <v>99</v>
      </c>
      <c r="I110" s="1">
        <v>30</v>
      </c>
      <c r="J110" s="1">
        <v>30</v>
      </c>
      <c r="K110" s="1">
        <v>1</v>
      </c>
      <c r="L110" s="1"/>
      <c r="M110" s="1"/>
      <c r="N110" s="9">
        <f t="shared" si="12"/>
        <v>0</v>
      </c>
      <c r="O110" s="1">
        <f t="shared" si="13"/>
        <v>29</v>
      </c>
      <c r="P110" s="10">
        <v>0.13800000000000001</v>
      </c>
      <c r="Q110" s="1"/>
      <c r="R110" s="8">
        <f t="shared" si="15"/>
        <v>24.998000000000001</v>
      </c>
      <c r="S110" s="1"/>
      <c r="T110" s="1"/>
      <c r="U110" s="1" t="s">
        <v>100</v>
      </c>
      <c r="V110" s="3" t="s">
        <v>101</v>
      </c>
    </row>
    <row r="111" spans="1:22" ht="66" customHeight="1">
      <c r="A111" s="1" t="s">
        <v>96</v>
      </c>
      <c r="B111" s="1" t="s">
        <v>193</v>
      </c>
      <c r="C111" s="3" t="s">
        <v>102</v>
      </c>
      <c r="D111" s="1">
        <v>6</v>
      </c>
      <c r="E111" s="1" t="s">
        <v>103</v>
      </c>
      <c r="F111" s="1" t="s">
        <v>194</v>
      </c>
      <c r="G111" s="1" t="s">
        <v>104</v>
      </c>
      <c r="H111" s="1" t="s">
        <v>105</v>
      </c>
      <c r="I111" s="1">
        <v>50</v>
      </c>
      <c r="J111" s="1">
        <v>50</v>
      </c>
      <c r="K111" s="1">
        <v>1</v>
      </c>
      <c r="L111" s="1"/>
      <c r="M111" s="1"/>
      <c r="N111" s="9">
        <f t="shared" si="12"/>
        <v>0</v>
      </c>
      <c r="O111" s="1">
        <f t="shared" si="13"/>
        <v>49</v>
      </c>
      <c r="P111" s="10">
        <v>0.1336</v>
      </c>
      <c r="Q111" s="1"/>
      <c r="R111" s="8">
        <f t="shared" si="15"/>
        <v>42.453600000000002</v>
      </c>
      <c r="S111" s="1"/>
      <c r="T111" s="1"/>
      <c r="U111" s="16" t="s">
        <v>29</v>
      </c>
      <c r="V111" s="3" t="s">
        <v>101</v>
      </c>
    </row>
    <row r="112" spans="1:22">
      <c r="A112" s="105" t="s">
        <v>96</v>
      </c>
      <c r="B112" s="105" t="s">
        <v>193</v>
      </c>
      <c r="C112" s="105" t="s">
        <v>107</v>
      </c>
      <c r="D112" s="105">
        <v>1</v>
      </c>
      <c r="E112" s="105" t="s">
        <v>103</v>
      </c>
      <c r="F112" s="105" t="s">
        <v>194</v>
      </c>
      <c r="G112" s="105" t="s">
        <v>116</v>
      </c>
      <c r="H112" s="1" t="s">
        <v>109</v>
      </c>
      <c r="I112" s="1">
        <v>50</v>
      </c>
      <c r="J112" s="1">
        <v>50</v>
      </c>
      <c r="K112" s="1">
        <v>2.2999999999999998</v>
      </c>
      <c r="L112" s="1"/>
      <c r="M112" s="1"/>
      <c r="N112" s="9">
        <f t="shared" si="12"/>
        <v>0</v>
      </c>
      <c r="O112" s="1">
        <f t="shared" si="13"/>
        <v>47.7</v>
      </c>
      <c r="P112" s="10">
        <v>0.13800000000000001</v>
      </c>
      <c r="Q112" s="1"/>
      <c r="R112" s="8">
        <f t="shared" si="15"/>
        <v>41.117400000000004</v>
      </c>
      <c r="S112" s="1"/>
      <c r="T112" s="1"/>
      <c r="U112" s="105" t="s">
        <v>106</v>
      </c>
      <c r="V112" s="108" t="s">
        <v>77</v>
      </c>
    </row>
    <row r="113" spans="1:24">
      <c r="A113" s="106"/>
      <c r="B113" s="106"/>
      <c r="C113" s="106"/>
      <c r="D113" s="106"/>
      <c r="E113" s="106"/>
      <c r="F113" s="106"/>
      <c r="G113" s="106"/>
      <c r="H113" s="1" t="s">
        <v>110</v>
      </c>
      <c r="I113" s="1">
        <v>59</v>
      </c>
      <c r="J113" s="1">
        <v>59</v>
      </c>
      <c r="K113" s="1">
        <v>2.2999999999999998</v>
      </c>
      <c r="L113" s="1"/>
      <c r="M113" s="1"/>
      <c r="N113" s="9">
        <f t="shared" si="12"/>
        <v>0</v>
      </c>
      <c r="O113" s="1">
        <f t="shared" si="13"/>
        <v>56.7</v>
      </c>
      <c r="P113" s="10">
        <v>0.13800000000000001</v>
      </c>
      <c r="Q113" s="1"/>
      <c r="R113" s="8">
        <f t="shared" si="15"/>
        <v>48.875399999999999</v>
      </c>
      <c r="S113" s="1"/>
      <c r="T113" s="1"/>
      <c r="U113" s="106"/>
      <c r="V113" s="109"/>
    </row>
    <row r="114" spans="1:24">
      <c r="A114" s="106"/>
      <c r="B114" s="106"/>
      <c r="C114" s="106"/>
      <c r="D114" s="106"/>
      <c r="E114" s="106"/>
      <c r="F114" s="106"/>
      <c r="G114" s="106"/>
      <c r="H114" s="1" t="s">
        <v>111</v>
      </c>
      <c r="I114" s="1">
        <v>80</v>
      </c>
      <c r="J114" s="1">
        <v>80</v>
      </c>
      <c r="K114" s="1">
        <v>2.2999999999999998</v>
      </c>
      <c r="L114" s="1"/>
      <c r="M114" s="1"/>
      <c r="N114" s="9">
        <f t="shared" si="12"/>
        <v>0</v>
      </c>
      <c r="O114" s="1">
        <f t="shared" si="13"/>
        <v>77.7</v>
      </c>
      <c r="P114" s="10">
        <v>0.13800000000000001</v>
      </c>
      <c r="Q114" s="1"/>
      <c r="R114" s="8">
        <f t="shared" si="15"/>
        <v>66.977400000000003</v>
      </c>
      <c r="S114" s="1"/>
      <c r="T114" s="1"/>
      <c r="U114" s="106"/>
      <c r="V114" s="109"/>
    </row>
    <row r="115" spans="1:24">
      <c r="A115" s="106"/>
      <c r="B115" s="106"/>
      <c r="C115" s="106"/>
      <c r="D115" s="106"/>
      <c r="E115" s="106"/>
      <c r="F115" s="106"/>
      <c r="G115" s="106"/>
      <c r="H115" s="1" t="s">
        <v>112</v>
      </c>
      <c r="I115" s="1">
        <v>90</v>
      </c>
      <c r="J115" s="1">
        <v>90</v>
      </c>
      <c r="K115" s="1">
        <v>2.2999999999999998</v>
      </c>
      <c r="L115" s="1"/>
      <c r="M115" s="1"/>
      <c r="N115" s="9">
        <f t="shared" si="12"/>
        <v>0</v>
      </c>
      <c r="O115" s="1">
        <f t="shared" si="13"/>
        <v>87.7</v>
      </c>
      <c r="P115" s="10">
        <v>0.13800000000000001</v>
      </c>
      <c r="Q115" s="1"/>
      <c r="R115" s="8">
        <f t="shared" si="15"/>
        <v>75.597400000000007</v>
      </c>
      <c r="S115" s="1"/>
      <c r="T115" s="1"/>
      <c r="U115" s="106"/>
      <c r="V115" s="109"/>
    </row>
    <row r="116" spans="1:24">
      <c r="A116" s="106"/>
      <c r="B116" s="106"/>
      <c r="C116" s="106"/>
      <c r="D116" s="106"/>
      <c r="E116" s="106"/>
      <c r="F116" s="106"/>
      <c r="G116" s="106"/>
      <c r="H116" s="1" t="s">
        <v>113</v>
      </c>
      <c r="I116" s="1">
        <v>100</v>
      </c>
      <c r="J116" s="1">
        <v>100</v>
      </c>
      <c r="K116" s="1">
        <v>2.2999999999999998</v>
      </c>
      <c r="L116" s="1"/>
      <c r="M116" s="1"/>
      <c r="N116" s="9">
        <f t="shared" si="12"/>
        <v>0</v>
      </c>
      <c r="O116" s="1">
        <f t="shared" si="13"/>
        <v>97.7</v>
      </c>
      <c r="P116" s="10">
        <v>0.13800000000000001</v>
      </c>
      <c r="Q116" s="1"/>
      <c r="R116" s="8">
        <f t="shared" si="15"/>
        <v>84.217399999999998</v>
      </c>
      <c r="S116" s="1"/>
      <c r="T116" s="1"/>
      <c r="U116" s="106"/>
      <c r="V116" s="109"/>
    </row>
    <row r="117" spans="1:24">
      <c r="A117" s="106"/>
      <c r="B117" s="106"/>
      <c r="C117" s="106"/>
      <c r="D117" s="106"/>
      <c r="E117" s="106"/>
      <c r="F117" s="106"/>
      <c r="G117" s="106"/>
      <c r="H117" s="1" t="s">
        <v>114</v>
      </c>
      <c r="I117" s="1">
        <v>110</v>
      </c>
      <c r="J117" s="1">
        <v>110</v>
      </c>
      <c r="K117" s="1">
        <v>2.2999999999999998</v>
      </c>
      <c r="L117" s="1"/>
      <c r="M117" s="1"/>
      <c r="N117" s="9">
        <f t="shared" si="12"/>
        <v>0</v>
      </c>
      <c r="O117" s="1">
        <f t="shared" si="13"/>
        <v>107.7</v>
      </c>
      <c r="P117" s="10">
        <v>0.13800000000000001</v>
      </c>
      <c r="Q117" s="1"/>
      <c r="R117" s="8">
        <f t="shared" si="15"/>
        <v>92.837400000000002</v>
      </c>
      <c r="S117" s="1"/>
      <c r="T117" s="1"/>
      <c r="U117" s="106"/>
      <c r="V117" s="109"/>
    </row>
    <row r="118" spans="1:24">
      <c r="A118" s="107"/>
      <c r="B118" s="107"/>
      <c r="C118" s="107"/>
      <c r="D118" s="107"/>
      <c r="E118" s="107"/>
      <c r="F118" s="107"/>
      <c r="G118" s="107"/>
      <c r="H118" s="1" t="s">
        <v>115</v>
      </c>
      <c r="I118" s="1">
        <v>118</v>
      </c>
      <c r="J118" s="1">
        <v>118</v>
      </c>
      <c r="K118" s="1">
        <v>2.2999999999999998</v>
      </c>
      <c r="L118" s="1"/>
      <c r="M118" s="1"/>
      <c r="N118" s="9">
        <f t="shared" si="12"/>
        <v>0</v>
      </c>
      <c r="O118" s="1">
        <f t="shared" si="13"/>
        <v>115.7</v>
      </c>
      <c r="P118" s="10">
        <v>0.13800000000000001</v>
      </c>
      <c r="Q118" s="1"/>
      <c r="R118" s="8">
        <f t="shared" si="15"/>
        <v>99.733400000000003</v>
      </c>
      <c r="S118" s="1"/>
      <c r="T118" s="1"/>
      <c r="U118" s="107"/>
      <c r="V118" s="110"/>
      <c r="X118" s="12"/>
    </row>
    <row r="119" spans="1:24">
      <c r="A119" s="105" t="s">
        <v>96</v>
      </c>
      <c r="B119" s="105" t="s">
        <v>193</v>
      </c>
      <c r="C119" s="105" t="s">
        <v>119</v>
      </c>
      <c r="D119" s="105">
        <v>1</v>
      </c>
      <c r="E119" s="105" t="s">
        <v>103</v>
      </c>
      <c r="F119" s="105" t="s">
        <v>194</v>
      </c>
      <c r="G119" s="105" t="s">
        <v>108</v>
      </c>
      <c r="H119" s="1" t="s">
        <v>109</v>
      </c>
      <c r="I119" s="1">
        <v>50</v>
      </c>
      <c r="J119" s="1">
        <v>50</v>
      </c>
      <c r="K119" s="1">
        <v>2.2999999999999998</v>
      </c>
      <c r="L119" s="1">
        <v>1.5</v>
      </c>
      <c r="M119" s="1"/>
      <c r="N119" s="9">
        <f t="shared" si="12"/>
        <v>0</v>
      </c>
      <c r="O119" s="1">
        <f t="shared" si="13"/>
        <v>46.2</v>
      </c>
      <c r="P119" s="10">
        <f>12%+13.8%</f>
        <v>0.25800000000000001</v>
      </c>
      <c r="Q119" s="1"/>
      <c r="R119" s="8">
        <f t="shared" si="15"/>
        <v>34.2804</v>
      </c>
      <c r="S119" s="1"/>
      <c r="T119" s="1"/>
      <c r="U119" s="105" t="s">
        <v>117</v>
      </c>
      <c r="V119" s="108" t="s">
        <v>118</v>
      </c>
    </row>
    <row r="120" spans="1:24">
      <c r="A120" s="106"/>
      <c r="B120" s="106"/>
      <c r="C120" s="106"/>
      <c r="D120" s="106"/>
      <c r="E120" s="106"/>
      <c r="F120" s="106"/>
      <c r="G120" s="106"/>
      <c r="H120" s="1" t="s">
        <v>110</v>
      </c>
      <c r="I120" s="1">
        <v>59</v>
      </c>
      <c r="J120" s="1">
        <v>59</v>
      </c>
      <c r="K120" s="1">
        <v>2.2999999999999998</v>
      </c>
      <c r="L120" s="1">
        <v>1.5</v>
      </c>
      <c r="M120" s="1"/>
      <c r="N120" s="9">
        <f t="shared" si="12"/>
        <v>0</v>
      </c>
      <c r="O120" s="1">
        <f t="shared" si="13"/>
        <v>55.2</v>
      </c>
      <c r="P120" s="10">
        <f t="shared" ref="P120:P125" si="16">12%+13.8%</f>
        <v>0.25800000000000001</v>
      </c>
      <c r="Q120" s="1"/>
      <c r="R120" s="8">
        <f t="shared" si="15"/>
        <v>40.958400000000005</v>
      </c>
      <c r="S120" s="1"/>
      <c r="T120" s="1"/>
      <c r="U120" s="106"/>
      <c r="V120" s="109"/>
    </row>
    <row r="121" spans="1:24">
      <c r="A121" s="106"/>
      <c r="B121" s="106"/>
      <c r="C121" s="106"/>
      <c r="D121" s="106"/>
      <c r="E121" s="106"/>
      <c r="F121" s="106"/>
      <c r="G121" s="106"/>
      <c r="H121" s="1" t="s">
        <v>111</v>
      </c>
      <c r="I121" s="1">
        <v>80</v>
      </c>
      <c r="J121" s="1">
        <v>80</v>
      </c>
      <c r="K121" s="1">
        <v>2.2999999999999998</v>
      </c>
      <c r="L121" s="1">
        <v>1.5</v>
      </c>
      <c r="M121" s="1"/>
      <c r="N121" s="9">
        <f t="shared" si="12"/>
        <v>0</v>
      </c>
      <c r="O121" s="1">
        <f t="shared" si="13"/>
        <v>76.2</v>
      </c>
      <c r="P121" s="10">
        <f t="shared" si="16"/>
        <v>0.25800000000000001</v>
      </c>
      <c r="Q121" s="1"/>
      <c r="R121" s="8">
        <f t="shared" si="15"/>
        <v>56.540399999999998</v>
      </c>
      <c r="S121" s="1"/>
      <c r="T121" s="1"/>
      <c r="U121" s="106"/>
      <c r="V121" s="109"/>
    </row>
    <row r="122" spans="1:24">
      <c r="A122" s="106"/>
      <c r="B122" s="106"/>
      <c r="C122" s="106"/>
      <c r="D122" s="106"/>
      <c r="E122" s="106"/>
      <c r="F122" s="106"/>
      <c r="G122" s="106"/>
      <c r="H122" s="1" t="s">
        <v>112</v>
      </c>
      <c r="I122" s="1">
        <v>90</v>
      </c>
      <c r="J122" s="1">
        <v>90</v>
      </c>
      <c r="K122" s="1">
        <v>2.2999999999999998</v>
      </c>
      <c r="L122" s="1">
        <v>1.5</v>
      </c>
      <c r="M122" s="1"/>
      <c r="N122" s="9">
        <f t="shared" si="12"/>
        <v>0</v>
      </c>
      <c r="O122" s="1">
        <f t="shared" si="13"/>
        <v>86.2</v>
      </c>
      <c r="P122" s="10">
        <f t="shared" si="16"/>
        <v>0.25800000000000001</v>
      </c>
      <c r="Q122" s="1"/>
      <c r="R122" s="8">
        <f t="shared" si="15"/>
        <v>63.9604</v>
      </c>
      <c r="S122" s="1"/>
      <c r="T122" s="1"/>
      <c r="U122" s="106"/>
      <c r="V122" s="109"/>
    </row>
    <row r="123" spans="1:24">
      <c r="A123" s="106"/>
      <c r="B123" s="106"/>
      <c r="C123" s="106"/>
      <c r="D123" s="106"/>
      <c r="E123" s="106"/>
      <c r="F123" s="106"/>
      <c r="G123" s="106"/>
      <c r="H123" s="1" t="s">
        <v>113</v>
      </c>
      <c r="I123" s="1">
        <v>100</v>
      </c>
      <c r="J123" s="1">
        <v>100</v>
      </c>
      <c r="K123" s="1">
        <v>2.2999999999999998</v>
      </c>
      <c r="L123" s="1">
        <v>1.5</v>
      </c>
      <c r="M123" s="1"/>
      <c r="N123" s="9">
        <f t="shared" si="12"/>
        <v>0</v>
      </c>
      <c r="O123" s="1">
        <f t="shared" si="13"/>
        <v>96.2</v>
      </c>
      <c r="P123" s="10">
        <f t="shared" si="16"/>
        <v>0.25800000000000001</v>
      </c>
      <c r="Q123" s="1"/>
      <c r="R123" s="8">
        <f t="shared" si="15"/>
        <v>71.380399999999995</v>
      </c>
      <c r="S123" s="1"/>
      <c r="T123" s="1"/>
      <c r="U123" s="106"/>
      <c r="V123" s="109"/>
    </row>
    <row r="124" spans="1:24">
      <c r="A124" s="106"/>
      <c r="B124" s="106"/>
      <c r="C124" s="106"/>
      <c r="D124" s="106"/>
      <c r="E124" s="106"/>
      <c r="F124" s="106"/>
      <c r="G124" s="106"/>
      <c r="H124" s="1" t="s">
        <v>114</v>
      </c>
      <c r="I124" s="1">
        <v>110</v>
      </c>
      <c r="J124" s="1">
        <v>110</v>
      </c>
      <c r="K124" s="1">
        <v>2.2999999999999998</v>
      </c>
      <c r="L124" s="1">
        <v>1.5</v>
      </c>
      <c r="M124" s="1"/>
      <c r="N124" s="9">
        <f t="shared" si="12"/>
        <v>0</v>
      </c>
      <c r="O124" s="1">
        <f t="shared" si="13"/>
        <v>106.2</v>
      </c>
      <c r="P124" s="10">
        <f t="shared" si="16"/>
        <v>0.25800000000000001</v>
      </c>
      <c r="Q124" s="1"/>
      <c r="R124" s="8">
        <f t="shared" si="15"/>
        <v>78.800399999999996</v>
      </c>
      <c r="S124" s="1"/>
      <c r="T124" s="1"/>
      <c r="U124" s="106"/>
      <c r="V124" s="109"/>
    </row>
    <row r="125" spans="1:24">
      <c r="A125" s="107"/>
      <c r="B125" s="107"/>
      <c r="C125" s="107"/>
      <c r="D125" s="107"/>
      <c r="E125" s="107"/>
      <c r="F125" s="107"/>
      <c r="G125" s="107"/>
      <c r="H125" s="1" t="s">
        <v>115</v>
      </c>
      <c r="I125" s="1">
        <v>118</v>
      </c>
      <c r="J125" s="1">
        <v>118</v>
      </c>
      <c r="K125" s="1">
        <v>2.2999999999999998</v>
      </c>
      <c r="L125" s="1">
        <v>1.5</v>
      </c>
      <c r="M125" s="1"/>
      <c r="N125" s="9">
        <f t="shared" si="12"/>
        <v>0</v>
      </c>
      <c r="O125" s="1">
        <f t="shared" si="13"/>
        <v>114.2</v>
      </c>
      <c r="P125" s="10">
        <f t="shared" si="16"/>
        <v>0.25800000000000001</v>
      </c>
      <c r="Q125" s="1"/>
      <c r="R125" s="8">
        <f>O125*(1-P125)</f>
        <v>84.736400000000003</v>
      </c>
      <c r="S125" s="1"/>
      <c r="T125" s="1"/>
      <c r="U125" s="107"/>
      <c r="V125" s="110"/>
    </row>
    <row r="126" spans="1:24" ht="50.25" customHeight="1">
      <c r="A126" s="1" t="s">
        <v>96</v>
      </c>
      <c r="B126" s="1" t="s">
        <v>193</v>
      </c>
      <c r="C126" s="3" t="s">
        <v>120</v>
      </c>
      <c r="D126" s="1">
        <v>4</v>
      </c>
      <c r="E126" s="1" t="s">
        <v>103</v>
      </c>
      <c r="F126" s="1" t="s">
        <v>194</v>
      </c>
      <c r="G126" s="1" t="s">
        <v>121</v>
      </c>
      <c r="H126" s="1" t="s">
        <v>122</v>
      </c>
      <c r="I126" s="1" t="s">
        <v>123</v>
      </c>
      <c r="J126" s="1" t="s">
        <v>123</v>
      </c>
      <c r="K126" s="1">
        <v>0</v>
      </c>
      <c r="L126" s="1">
        <v>0</v>
      </c>
      <c r="M126" s="1"/>
      <c r="N126" s="9"/>
      <c r="O126" s="4"/>
      <c r="P126" s="10"/>
      <c r="Q126" s="1"/>
      <c r="R126" s="8" t="s">
        <v>123</v>
      </c>
      <c r="S126" s="1"/>
      <c r="T126" s="1"/>
      <c r="U126" s="1"/>
      <c r="V126" s="1" t="s">
        <v>124</v>
      </c>
    </row>
    <row r="127" spans="1:24" ht="35.25" customHeight="1">
      <c r="A127" s="1" t="s">
        <v>96</v>
      </c>
      <c r="B127" s="1" t="s">
        <v>193</v>
      </c>
      <c r="C127" s="1" t="s">
        <v>91</v>
      </c>
      <c r="D127" s="1">
        <v>1</v>
      </c>
      <c r="E127" s="1" t="s">
        <v>103</v>
      </c>
      <c r="F127" s="1" t="s">
        <v>194</v>
      </c>
      <c r="G127" s="1" t="s">
        <v>125</v>
      </c>
      <c r="H127" s="1" t="s">
        <v>92</v>
      </c>
      <c r="I127" s="1" t="s">
        <v>123</v>
      </c>
      <c r="J127" s="1" t="s">
        <v>123</v>
      </c>
      <c r="K127" s="1">
        <v>0</v>
      </c>
      <c r="L127" s="1">
        <v>0</v>
      </c>
      <c r="M127" s="1"/>
      <c r="N127" s="9"/>
      <c r="O127" s="4"/>
      <c r="P127" s="10"/>
      <c r="Q127" s="1"/>
      <c r="R127" s="8" t="s">
        <v>123</v>
      </c>
      <c r="S127" s="1"/>
      <c r="T127" s="1"/>
      <c r="U127" s="1"/>
      <c r="V127" s="1" t="s">
        <v>124</v>
      </c>
    </row>
    <row r="128" spans="1:24" ht="19.5" customHeight="1">
      <c r="A128" s="105" t="s">
        <v>23</v>
      </c>
      <c r="B128" s="105" t="s">
        <v>193</v>
      </c>
      <c r="C128" s="105" t="s">
        <v>134</v>
      </c>
      <c r="D128" s="105">
        <v>1</v>
      </c>
      <c r="E128" s="105" t="s">
        <v>25</v>
      </c>
      <c r="F128" s="105" t="s">
        <v>194</v>
      </c>
      <c r="G128" s="105" t="s">
        <v>135</v>
      </c>
      <c r="H128" s="4" t="s">
        <v>136</v>
      </c>
      <c r="I128" s="15">
        <v>120</v>
      </c>
      <c r="J128" s="4">
        <v>120</v>
      </c>
      <c r="K128" s="111"/>
      <c r="L128" s="111"/>
      <c r="M128" s="111"/>
      <c r="N128" s="9">
        <f t="shared" si="12"/>
        <v>0</v>
      </c>
      <c r="O128" s="4">
        <f>J128-K128-L128-N128</f>
        <v>120</v>
      </c>
      <c r="P128" s="112">
        <v>0</v>
      </c>
      <c r="Q128" s="105"/>
      <c r="R128" s="8">
        <f>O128*(1-P128)</f>
        <v>120</v>
      </c>
      <c r="S128" s="105">
        <v>900</v>
      </c>
      <c r="T128" s="105"/>
      <c r="U128" s="108" t="s">
        <v>163</v>
      </c>
      <c r="V128" s="108" t="s">
        <v>147</v>
      </c>
    </row>
    <row r="129" spans="1:22">
      <c r="A129" s="106"/>
      <c r="B129" s="106"/>
      <c r="C129" s="106"/>
      <c r="D129" s="106"/>
      <c r="E129" s="106"/>
      <c r="F129" s="106"/>
      <c r="G129" s="106"/>
      <c r="H129" s="4" t="s">
        <v>137</v>
      </c>
      <c r="I129" s="15">
        <v>130</v>
      </c>
      <c r="J129" s="4">
        <v>150</v>
      </c>
      <c r="K129" s="111"/>
      <c r="L129" s="111"/>
      <c r="M129" s="111"/>
      <c r="N129" s="9">
        <f t="shared" si="12"/>
        <v>10</v>
      </c>
      <c r="O129" s="4">
        <f t="shared" si="13"/>
        <v>140</v>
      </c>
      <c r="P129" s="113"/>
      <c r="Q129" s="106"/>
      <c r="R129" s="8">
        <f t="shared" ref="R129:R152" si="17">O129*(1-P129)</f>
        <v>140</v>
      </c>
      <c r="S129" s="106"/>
      <c r="T129" s="106"/>
      <c r="U129" s="109"/>
      <c r="V129" s="109"/>
    </row>
    <row r="130" spans="1:22">
      <c r="A130" s="106"/>
      <c r="B130" s="106"/>
      <c r="C130" s="106"/>
      <c r="D130" s="106"/>
      <c r="E130" s="106"/>
      <c r="F130" s="106"/>
      <c r="G130" s="106"/>
      <c r="H130" s="4" t="s">
        <v>138</v>
      </c>
      <c r="I130" s="15">
        <v>160</v>
      </c>
      <c r="J130" s="4">
        <v>160</v>
      </c>
      <c r="K130" s="111"/>
      <c r="L130" s="111"/>
      <c r="M130" s="111"/>
      <c r="N130" s="9">
        <f t="shared" si="12"/>
        <v>0</v>
      </c>
      <c r="O130" s="4">
        <f t="shared" si="13"/>
        <v>160</v>
      </c>
      <c r="P130" s="113"/>
      <c r="Q130" s="106"/>
      <c r="R130" s="8">
        <f t="shared" si="17"/>
        <v>160</v>
      </c>
      <c r="S130" s="106"/>
      <c r="T130" s="106"/>
      <c r="U130" s="109"/>
      <c r="V130" s="109"/>
    </row>
    <row r="131" spans="1:22">
      <c r="A131" s="106"/>
      <c r="B131" s="106"/>
      <c r="C131" s="106"/>
      <c r="D131" s="106"/>
      <c r="E131" s="106"/>
      <c r="F131" s="106"/>
      <c r="G131" s="106"/>
      <c r="H131" s="4" t="s">
        <v>139</v>
      </c>
      <c r="I131" s="15">
        <v>180</v>
      </c>
      <c r="J131" s="4">
        <v>180</v>
      </c>
      <c r="K131" s="111"/>
      <c r="L131" s="111"/>
      <c r="M131" s="111"/>
      <c r="N131" s="9">
        <f t="shared" si="12"/>
        <v>0</v>
      </c>
      <c r="O131" s="4">
        <f t="shared" si="13"/>
        <v>180</v>
      </c>
      <c r="P131" s="113"/>
      <c r="Q131" s="106"/>
      <c r="R131" s="8">
        <f t="shared" si="17"/>
        <v>180</v>
      </c>
      <c r="S131" s="106"/>
      <c r="T131" s="106"/>
      <c r="U131" s="109"/>
      <c r="V131" s="109"/>
    </row>
    <row r="132" spans="1:22">
      <c r="A132" s="106"/>
      <c r="B132" s="106"/>
      <c r="C132" s="106"/>
      <c r="D132" s="106"/>
      <c r="E132" s="106"/>
      <c r="F132" s="106"/>
      <c r="G132" s="106"/>
      <c r="H132" s="4" t="s">
        <v>140</v>
      </c>
      <c r="I132" s="15">
        <v>200</v>
      </c>
      <c r="J132" s="4">
        <v>200</v>
      </c>
      <c r="K132" s="111"/>
      <c r="L132" s="111"/>
      <c r="M132" s="111"/>
      <c r="N132" s="9">
        <f t="shared" si="12"/>
        <v>0</v>
      </c>
      <c r="O132" s="4">
        <f t="shared" si="13"/>
        <v>200</v>
      </c>
      <c r="P132" s="113"/>
      <c r="Q132" s="106"/>
      <c r="R132" s="8">
        <f t="shared" si="17"/>
        <v>200</v>
      </c>
      <c r="S132" s="106"/>
      <c r="T132" s="106"/>
      <c r="U132" s="109"/>
      <c r="V132" s="109"/>
    </row>
    <row r="133" spans="1:22">
      <c r="A133" s="106"/>
      <c r="B133" s="106"/>
      <c r="C133" s="106"/>
      <c r="D133" s="106"/>
      <c r="E133" s="106"/>
      <c r="F133" s="106"/>
      <c r="G133" s="106"/>
      <c r="H133" s="4" t="s">
        <v>141</v>
      </c>
      <c r="I133" s="15">
        <v>244</v>
      </c>
      <c r="J133" s="4">
        <v>244</v>
      </c>
      <c r="K133" s="111"/>
      <c r="L133" s="111"/>
      <c r="M133" s="111"/>
      <c r="N133" s="9">
        <f t="shared" si="12"/>
        <v>0</v>
      </c>
      <c r="O133" s="4">
        <f t="shared" si="13"/>
        <v>244</v>
      </c>
      <c r="P133" s="113"/>
      <c r="Q133" s="106"/>
      <c r="R133" s="8">
        <f t="shared" si="17"/>
        <v>244</v>
      </c>
      <c r="S133" s="106"/>
      <c r="T133" s="106"/>
      <c r="U133" s="109"/>
      <c r="V133" s="109"/>
    </row>
    <row r="134" spans="1:22">
      <c r="A134" s="106"/>
      <c r="B134" s="106"/>
      <c r="C134" s="106"/>
      <c r="D134" s="106"/>
      <c r="E134" s="106"/>
      <c r="F134" s="106"/>
      <c r="G134" s="106"/>
      <c r="H134" s="4" t="s">
        <v>142</v>
      </c>
      <c r="I134" s="15">
        <v>282</v>
      </c>
      <c r="J134" s="4">
        <v>282</v>
      </c>
      <c r="K134" s="111"/>
      <c r="L134" s="111"/>
      <c r="M134" s="111"/>
      <c r="N134" s="9">
        <f t="shared" si="12"/>
        <v>0</v>
      </c>
      <c r="O134" s="4">
        <f t="shared" si="13"/>
        <v>282</v>
      </c>
      <c r="P134" s="113"/>
      <c r="Q134" s="106"/>
      <c r="R134" s="8">
        <f t="shared" si="17"/>
        <v>282</v>
      </c>
      <c r="S134" s="106"/>
      <c r="T134" s="106"/>
      <c r="U134" s="109"/>
      <c r="V134" s="109"/>
    </row>
    <row r="135" spans="1:22">
      <c r="A135" s="106"/>
      <c r="B135" s="106"/>
      <c r="C135" s="106"/>
      <c r="D135" s="106"/>
      <c r="E135" s="106"/>
      <c r="F135" s="106"/>
      <c r="G135" s="106"/>
      <c r="H135" s="4" t="s">
        <v>143</v>
      </c>
      <c r="I135" s="15">
        <v>300</v>
      </c>
      <c r="J135" s="4">
        <v>300</v>
      </c>
      <c r="K135" s="111"/>
      <c r="L135" s="111"/>
      <c r="M135" s="111"/>
      <c r="N135" s="9">
        <f t="shared" ref="N135:N152" si="18">(J135-I135)/2</f>
        <v>0</v>
      </c>
      <c r="O135" s="4">
        <f t="shared" ref="O135:O152" si="19">J135-K135-L135-N135</f>
        <v>300</v>
      </c>
      <c r="P135" s="113"/>
      <c r="Q135" s="106"/>
      <c r="R135" s="8">
        <f t="shared" si="17"/>
        <v>300</v>
      </c>
      <c r="S135" s="106"/>
      <c r="T135" s="106"/>
      <c r="U135" s="109"/>
      <c r="V135" s="109"/>
    </row>
    <row r="136" spans="1:22">
      <c r="A136" s="106"/>
      <c r="B136" s="106"/>
      <c r="C136" s="106"/>
      <c r="D136" s="106"/>
      <c r="E136" s="106"/>
      <c r="F136" s="106"/>
      <c r="G136" s="106"/>
      <c r="H136" s="4" t="s">
        <v>144</v>
      </c>
      <c r="I136" s="15">
        <v>328</v>
      </c>
      <c r="J136" s="4">
        <v>328</v>
      </c>
      <c r="K136" s="111"/>
      <c r="L136" s="111"/>
      <c r="M136" s="111"/>
      <c r="N136" s="9">
        <f t="shared" si="18"/>
        <v>0</v>
      </c>
      <c r="O136" s="4">
        <f t="shared" si="19"/>
        <v>328</v>
      </c>
      <c r="P136" s="113"/>
      <c r="Q136" s="106"/>
      <c r="R136" s="8">
        <f t="shared" si="17"/>
        <v>328</v>
      </c>
      <c r="S136" s="106"/>
      <c r="T136" s="106"/>
      <c r="U136" s="109"/>
      <c r="V136" s="109"/>
    </row>
    <row r="137" spans="1:22">
      <c r="A137" s="106"/>
      <c r="B137" s="106"/>
      <c r="C137" s="106"/>
      <c r="D137" s="106"/>
      <c r="E137" s="106"/>
      <c r="F137" s="106"/>
      <c r="G137" s="106"/>
      <c r="H137" s="4" t="s">
        <v>145</v>
      </c>
      <c r="I137" s="15">
        <v>335</v>
      </c>
      <c r="J137" s="4">
        <v>335</v>
      </c>
      <c r="K137" s="111"/>
      <c r="L137" s="111"/>
      <c r="M137" s="111"/>
      <c r="N137" s="9">
        <f t="shared" si="18"/>
        <v>0</v>
      </c>
      <c r="O137" s="4">
        <f t="shared" si="19"/>
        <v>335</v>
      </c>
      <c r="P137" s="113"/>
      <c r="Q137" s="106"/>
      <c r="R137" s="8">
        <f t="shared" si="17"/>
        <v>335</v>
      </c>
      <c r="S137" s="106"/>
      <c r="T137" s="106"/>
      <c r="U137" s="109"/>
      <c r="V137" s="109"/>
    </row>
    <row r="138" spans="1:22">
      <c r="A138" s="107"/>
      <c r="B138" s="107"/>
      <c r="C138" s="107"/>
      <c r="D138" s="107"/>
      <c r="E138" s="107"/>
      <c r="F138" s="107"/>
      <c r="G138" s="107"/>
      <c r="H138" s="4" t="s">
        <v>146</v>
      </c>
      <c r="I138" s="15">
        <v>330</v>
      </c>
      <c r="J138" s="4">
        <v>330</v>
      </c>
      <c r="K138" s="111"/>
      <c r="L138" s="111"/>
      <c r="M138" s="111"/>
      <c r="N138" s="9">
        <f t="shared" si="18"/>
        <v>0</v>
      </c>
      <c r="O138" s="4">
        <f t="shared" si="19"/>
        <v>330</v>
      </c>
      <c r="P138" s="114"/>
      <c r="Q138" s="107"/>
      <c r="R138" s="8">
        <f t="shared" si="17"/>
        <v>330</v>
      </c>
      <c r="S138" s="107"/>
      <c r="T138" s="107"/>
      <c r="U138" s="110"/>
      <c r="V138" s="110"/>
    </row>
    <row r="139" spans="1:22">
      <c r="A139" s="105" t="s">
        <v>23</v>
      </c>
      <c r="B139" s="105" t="s">
        <v>193</v>
      </c>
      <c r="C139" s="105" t="s">
        <v>148</v>
      </c>
      <c r="D139" s="105">
        <v>1</v>
      </c>
      <c r="E139" s="105" t="s">
        <v>25</v>
      </c>
      <c r="F139" s="105" t="s">
        <v>194</v>
      </c>
      <c r="G139" s="105" t="s">
        <v>165</v>
      </c>
      <c r="H139" s="4" t="s">
        <v>149</v>
      </c>
      <c r="I139" s="4">
        <v>19</v>
      </c>
      <c r="J139" s="4">
        <v>22</v>
      </c>
      <c r="K139" s="4">
        <v>1</v>
      </c>
      <c r="L139" s="4"/>
      <c r="M139" s="4"/>
      <c r="N139" s="4">
        <f t="shared" si="18"/>
        <v>1.5</v>
      </c>
      <c r="O139" s="4">
        <f t="shared" si="19"/>
        <v>19.5</v>
      </c>
      <c r="P139" s="10">
        <v>0.19359999999999999</v>
      </c>
      <c r="Q139" s="4"/>
      <c r="R139" s="8">
        <f t="shared" si="17"/>
        <v>15.7248</v>
      </c>
      <c r="S139" s="105"/>
      <c r="T139" s="105"/>
      <c r="U139" s="105" t="s">
        <v>164</v>
      </c>
      <c r="V139" s="108" t="s">
        <v>175</v>
      </c>
    </row>
    <row r="140" spans="1:22">
      <c r="A140" s="106"/>
      <c r="B140" s="106"/>
      <c r="C140" s="106"/>
      <c r="D140" s="106"/>
      <c r="E140" s="106"/>
      <c r="F140" s="106"/>
      <c r="G140" s="106"/>
      <c r="H140" s="4" t="s">
        <v>150</v>
      </c>
      <c r="I140" s="4">
        <v>24</v>
      </c>
      <c r="J140" s="4">
        <v>26</v>
      </c>
      <c r="K140" s="4">
        <v>1</v>
      </c>
      <c r="L140" s="4"/>
      <c r="M140" s="4"/>
      <c r="N140" s="4">
        <f t="shared" si="18"/>
        <v>1</v>
      </c>
      <c r="O140" s="4">
        <f t="shared" si="19"/>
        <v>24</v>
      </c>
      <c r="P140" s="10">
        <v>0.19359999999999999</v>
      </c>
      <c r="Q140" s="4"/>
      <c r="R140" s="8">
        <f t="shared" si="17"/>
        <v>19.3536</v>
      </c>
      <c r="S140" s="106"/>
      <c r="T140" s="106"/>
      <c r="U140" s="106"/>
      <c r="V140" s="109"/>
    </row>
    <row r="141" spans="1:22">
      <c r="A141" s="106"/>
      <c r="B141" s="106"/>
      <c r="C141" s="106"/>
      <c r="D141" s="106"/>
      <c r="E141" s="106"/>
      <c r="F141" s="106"/>
      <c r="G141" s="106"/>
      <c r="H141" s="4" t="s">
        <v>151</v>
      </c>
      <c r="I141" s="4">
        <v>25</v>
      </c>
      <c r="J141" s="4">
        <v>27</v>
      </c>
      <c r="K141" s="4">
        <v>1</v>
      </c>
      <c r="L141" s="4"/>
      <c r="M141" s="4"/>
      <c r="N141" s="4">
        <f t="shared" si="18"/>
        <v>1</v>
      </c>
      <c r="O141" s="4">
        <f t="shared" si="19"/>
        <v>25</v>
      </c>
      <c r="P141" s="10">
        <v>0.19359999999999999</v>
      </c>
      <c r="Q141" s="4"/>
      <c r="R141" s="8">
        <f t="shared" si="17"/>
        <v>20.16</v>
      </c>
      <c r="S141" s="106"/>
      <c r="T141" s="106"/>
      <c r="U141" s="106"/>
      <c r="V141" s="109"/>
    </row>
    <row r="142" spans="1:22">
      <c r="A142" s="106"/>
      <c r="B142" s="106"/>
      <c r="C142" s="106"/>
      <c r="D142" s="106"/>
      <c r="E142" s="106"/>
      <c r="F142" s="106"/>
      <c r="G142" s="106"/>
      <c r="H142" s="4" t="s">
        <v>152</v>
      </c>
      <c r="I142" s="4">
        <v>27</v>
      </c>
      <c r="J142" s="4">
        <v>29</v>
      </c>
      <c r="K142" s="4">
        <v>1</v>
      </c>
      <c r="L142" s="4"/>
      <c r="M142" s="4"/>
      <c r="N142" s="4">
        <f t="shared" si="18"/>
        <v>1</v>
      </c>
      <c r="O142" s="4">
        <f t="shared" si="19"/>
        <v>27</v>
      </c>
      <c r="P142" s="10">
        <v>0.19359999999999999</v>
      </c>
      <c r="Q142" s="4"/>
      <c r="R142" s="8">
        <f t="shared" si="17"/>
        <v>21.7728</v>
      </c>
      <c r="S142" s="106"/>
      <c r="T142" s="106"/>
      <c r="U142" s="106"/>
      <c r="V142" s="109"/>
    </row>
    <row r="143" spans="1:22">
      <c r="A143" s="106"/>
      <c r="B143" s="106"/>
      <c r="C143" s="106"/>
      <c r="D143" s="106"/>
      <c r="E143" s="106"/>
      <c r="F143" s="106"/>
      <c r="G143" s="106"/>
      <c r="H143" s="4" t="s">
        <v>153</v>
      </c>
      <c r="I143" s="4">
        <v>28</v>
      </c>
      <c r="J143" s="4">
        <v>30</v>
      </c>
      <c r="K143" s="4">
        <v>1</v>
      </c>
      <c r="L143" s="4"/>
      <c r="M143" s="4"/>
      <c r="N143" s="4">
        <f t="shared" si="18"/>
        <v>1</v>
      </c>
      <c r="O143" s="4">
        <f t="shared" si="19"/>
        <v>28</v>
      </c>
      <c r="P143" s="10">
        <v>0.19359999999999999</v>
      </c>
      <c r="Q143" s="4"/>
      <c r="R143" s="8">
        <f t="shared" si="17"/>
        <v>22.5792</v>
      </c>
      <c r="S143" s="106"/>
      <c r="T143" s="106"/>
      <c r="U143" s="106"/>
      <c r="V143" s="109"/>
    </row>
    <row r="144" spans="1:22">
      <c r="A144" s="106"/>
      <c r="B144" s="106"/>
      <c r="C144" s="106"/>
      <c r="D144" s="106"/>
      <c r="E144" s="106"/>
      <c r="F144" s="106"/>
      <c r="G144" s="106"/>
      <c r="H144" s="4" t="s">
        <v>154</v>
      </c>
      <c r="I144" s="4">
        <v>29</v>
      </c>
      <c r="J144" s="4">
        <v>31</v>
      </c>
      <c r="K144" s="4">
        <v>1</v>
      </c>
      <c r="L144" s="4"/>
      <c r="M144" s="4"/>
      <c r="N144" s="4">
        <f t="shared" si="18"/>
        <v>1</v>
      </c>
      <c r="O144" s="4">
        <f t="shared" si="19"/>
        <v>29</v>
      </c>
      <c r="P144" s="10">
        <v>0.19359999999999999</v>
      </c>
      <c r="Q144" s="4"/>
      <c r="R144" s="8">
        <f t="shared" si="17"/>
        <v>23.3856</v>
      </c>
      <c r="S144" s="106"/>
      <c r="T144" s="106"/>
      <c r="U144" s="106"/>
      <c r="V144" s="109"/>
    </row>
    <row r="145" spans="1:22">
      <c r="A145" s="106"/>
      <c r="B145" s="106"/>
      <c r="C145" s="106"/>
      <c r="D145" s="106"/>
      <c r="E145" s="106"/>
      <c r="F145" s="106"/>
      <c r="G145" s="106"/>
      <c r="H145" s="4" t="s">
        <v>155</v>
      </c>
      <c r="I145" s="4">
        <v>32</v>
      </c>
      <c r="J145" s="4">
        <v>34</v>
      </c>
      <c r="K145" s="4">
        <v>1</v>
      </c>
      <c r="L145" s="4"/>
      <c r="M145" s="4"/>
      <c r="N145" s="4">
        <f t="shared" si="18"/>
        <v>1</v>
      </c>
      <c r="O145" s="4">
        <f t="shared" si="19"/>
        <v>32</v>
      </c>
      <c r="P145" s="10">
        <v>0.19359999999999999</v>
      </c>
      <c r="Q145" s="4"/>
      <c r="R145" s="8">
        <f t="shared" si="17"/>
        <v>25.8048</v>
      </c>
      <c r="S145" s="106"/>
      <c r="T145" s="106"/>
      <c r="U145" s="106"/>
      <c r="V145" s="109"/>
    </row>
    <row r="146" spans="1:22">
      <c r="A146" s="106"/>
      <c r="B146" s="106"/>
      <c r="C146" s="106"/>
      <c r="D146" s="106"/>
      <c r="E146" s="106"/>
      <c r="F146" s="106"/>
      <c r="G146" s="106"/>
      <c r="H146" s="4" t="s">
        <v>156</v>
      </c>
      <c r="I146" s="4">
        <v>32.5</v>
      </c>
      <c r="J146" s="4">
        <v>34.5</v>
      </c>
      <c r="K146" s="4">
        <v>1</v>
      </c>
      <c r="L146" s="4"/>
      <c r="M146" s="4"/>
      <c r="N146" s="4">
        <f t="shared" si="18"/>
        <v>1</v>
      </c>
      <c r="O146" s="4">
        <f t="shared" si="19"/>
        <v>32.5</v>
      </c>
      <c r="P146" s="10">
        <v>0.19359999999999999</v>
      </c>
      <c r="Q146" s="4"/>
      <c r="R146" s="8">
        <f t="shared" si="17"/>
        <v>26.207999999999998</v>
      </c>
      <c r="S146" s="106"/>
      <c r="T146" s="106"/>
      <c r="U146" s="106"/>
      <c r="V146" s="109"/>
    </row>
    <row r="147" spans="1:22">
      <c r="A147" s="106"/>
      <c r="B147" s="106"/>
      <c r="C147" s="106"/>
      <c r="D147" s="106"/>
      <c r="E147" s="106"/>
      <c r="F147" s="106"/>
      <c r="G147" s="106"/>
      <c r="H147" s="4" t="s">
        <v>157</v>
      </c>
      <c r="I147" s="4">
        <v>33</v>
      </c>
      <c r="J147" s="4">
        <v>35</v>
      </c>
      <c r="K147" s="4">
        <v>1</v>
      </c>
      <c r="L147" s="4"/>
      <c r="M147" s="4"/>
      <c r="N147" s="4">
        <f t="shared" si="18"/>
        <v>1</v>
      </c>
      <c r="O147" s="4">
        <f t="shared" si="19"/>
        <v>33</v>
      </c>
      <c r="P147" s="10">
        <v>0.19359999999999999</v>
      </c>
      <c r="Q147" s="4"/>
      <c r="R147" s="8">
        <f t="shared" si="17"/>
        <v>26.6112</v>
      </c>
      <c r="S147" s="106"/>
      <c r="T147" s="106"/>
      <c r="U147" s="106"/>
      <c r="V147" s="109"/>
    </row>
    <row r="148" spans="1:22">
      <c r="A148" s="106"/>
      <c r="B148" s="106"/>
      <c r="C148" s="106"/>
      <c r="D148" s="106"/>
      <c r="E148" s="106"/>
      <c r="F148" s="106"/>
      <c r="G148" s="106"/>
      <c r="H148" s="4" t="s">
        <v>158</v>
      </c>
      <c r="I148" s="4">
        <v>34</v>
      </c>
      <c r="J148" s="4">
        <v>36</v>
      </c>
      <c r="K148" s="4">
        <v>1</v>
      </c>
      <c r="L148" s="4"/>
      <c r="M148" s="4"/>
      <c r="N148" s="4">
        <f t="shared" si="18"/>
        <v>1</v>
      </c>
      <c r="O148" s="4">
        <f t="shared" si="19"/>
        <v>34</v>
      </c>
      <c r="P148" s="10">
        <v>0.19359999999999999</v>
      </c>
      <c r="Q148" s="4"/>
      <c r="R148" s="8">
        <f t="shared" si="17"/>
        <v>27.4176</v>
      </c>
      <c r="S148" s="106"/>
      <c r="T148" s="106"/>
      <c r="U148" s="106"/>
      <c r="V148" s="109"/>
    </row>
    <row r="149" spans="1:22">
      <c r="A149" s="106"/>
      <c r="B149" s="106"/>
      <c r="C149" s="106"/>
      <c r="D149" s="106"/>
      <c r="E149" s="106"/>
      <c r="F149" s="106"/>
      <c r="G149" s="106"/>
      <c r="H149" s="4" t="s">
        <v>159</v>
      </c>
      <c r="I149" s="4">
        <v>37</v>
      </c>
      <c r="J149" s="4">
        <v>39</v>
      </c>
      <c r="K149" s="4">
        <v>1</v>
      </c>
      <c r="L149" s="4"/>
      <c r="M149" s="4"/>
      <c r="N149" s="4">
        <f t="shared" si="18"/>
        <v>1</v>
      </c>
      <c r="O149" s="4">
        <f t="shared" si="19"/>
        <v>37</v>
      </c>
      <c r="P149" s="10">
        <v>0.19359999999999999</v>
      </c>
      <c r="Q149" s="4"/>
      <c r="R149" s="8">
        <f t="shared" si="17"/>
        <v>29.8368</v>
      </c>
      <c r="S149" s="106"/>
      <c r="T149" s="106"/>
      <c r="U149" s="106"/>
      <c r="V149" s="109"/>
    </row>
    <row r="150" spans="1:22">
      <c r="A150" s="106"/>
      <c r="B150" s="106"/>
      <c r="C150" s="106"/>
      <c r="D150" s="106"/>
      <c r="E150" s="106"/>
      <c r="F150" s="106"/>
      <c r="G150" s="106"/>
      <c r="H150" s="4" t="s">
        <v>160</v>
      </c>
      <c r="I150" s="4">
        <v>38</v>
      </c>
      <c r="J150" s="4">
        <v>40</v>
      </c>
      <c r="K150" s="4">
        <v>1</v>
      </c>
      <c r="L150" s="4"/>
      <c r="M150" s="4"/>
      <c r="N150" s="4">
        <f t="shared" si="18"/>
        <v>1</v>
      </c>
      <c r="O150" s="4">
        <f t="shared" si="19"/>
        <v>38</v>
      </c>
      <c r="P150" s="10">
        <v>0.19359999999999999</v>
      </c>
      <c r="Q150" s="4"/>
      <c r="R150" s="8">
        <f t="shared" si="17"/>
        <v>30.6432</v>
      </c>
      <c r="S150" s="106"/>
      <c r="T150" s="106"/>
      <c r="U150" s="106"/>
      <c r="V150" s="109"/>
    </row>
    <row r="151" spans="1:22">
      <c r="A151" s="106"/>
      <c r="B151" s="106"/>
      <c r="C151" s="106"/>
      <c r="D151" s="106"/>
      <c r="E151" s="106"/>
      <c r="F151" s="106"/>
      <c r="G151" s="106"/>
      <c r="H151" s="4" t="s">
        <v>161</v>
      </c>
      <c r="I151" s="4">
        <v>40</v>
      </c>
      <c r="J151" s="4">
        <v>42</v>
      </c>
      <c r="K151" s="4">
        <v>1</v>
      </c>
      <c r="L151" s="4"/>
      <c r="M151" s="4"/>
      <c r="N151" s="4">
        <f t="shared" si="18"/>
        <v>1</v>
      </c>
      <c r="O151" s="4">
        <f t="shared" si="19"/>
        <v>40</v>
      </c>
      <c r="P151" s="10">
        <v>0.19359999999999999</v>
      </c>
      <c r="Q151" s="4"/>
      <c r="R151" s="8">
        <f t="shared" si="17"/>
        <v>32.256</v>
      </c>
      <c r="S151" s="106"/>
      <c r="T151" s="106"/>
      <c r="U151" s="106"/>
      <c r="V151" s="109"/>
    </row>
    <row r="152" spans="1:22">
      <c r="A152" s="107"/>
      <c r="B152" s="107"/>
      <c r="C152" s="107"/>
      <c r="D152" s="107"/>
      <c r="E152" s="107"/>
      <c r="F152" s="107"/>
      <c r="G152" s="107"/>
      <c r="H152" s="4" t="s">
        <v>162</v>
      </c>
      <c r="I152" s="4">
        <v>46</v>
      </c>
      <c r="J152" s="4">
        <v>50</v>
      </c>
      <c r="K152" s="4">
        <v>1</v>
      </c>
      <c r="L152" s="4"/>
      <c r="M152" s="4"/>
      <c r="N152" s="4">
        <f t="shared" si="18"/>
        <v>2</v>
      </c>
      <c r="O152" s="4">
        <f t="shared" si="19"/>
        <v>47</v>
      </c>
      <c r="P152" s="10">
        <v>0.19359999999999999</v>
      </c>
      <c r="Q152" s="4"/>
      <c r="R152" s="8">
        <f t="shared" si="17"/>
        <v>37.900800000000004</v>
      </c>
      <c r="S152" s="107"/>
      <c r="T152" s="107"/>
      <c r="U152" s="107"/>
      <c r="V152" s="110"/>
    </row>
    <row r="153" spans="1:22">
      <c r="A153" s="105" t="s">
        <v>23</v>
      </c>
      <c r="B153" s="105" t="s">
        <v>193</v>
      </c>
      <c r="C153" s="105" t="s">
        <v>148</v>
      </c>
      <c r="D153" s="105">
        <v>1</v>
      </c>
      <c r="E153" s="105" t="s">
        <v>25</v>
      </c>
      <c r="F153" s="105" t="s">
        <v>195</v>
      </c>
      <c r="G153" s="105" t="s">
        <v>165</v>
      </c>
      <c r="H153" s="4" t="s">
        <v>149</v>
      </c>
      <c r="I153" s="4">
        <v>19</v>
      </c>
      <c r="J153" s="4">
        <v>22</v>
      </c>
      <c r="K153" s="4">
        <v>1</v>
      </c>
      <c r="L153" s="4">
        <v>1.5</v>
      </c>
      <c r="M153" s="4"/>
      <c r="N153" s="4">
        <f t="shared" ref="N153:N172" si="20">(J153-I153)/2</f>
        <v>1.5</v>
      </c>
      <c r="O153" s="4">
        <f t="shared" ref="O153:O172" si="21">J153-K153-L153-N153</f>
        <v>18</v>
      </c>
      <c r="P153" s="10">
        <f>12%+19.36%</f>
        <v>0.31359999999999999</v>
      </c>
      <c r="Q153" s="4"/>
      <c r="R153" s="8">
        <f t="shared" ref="R153:R172" si="22">O153*(1-P153)</f>
        <v>12.3552</v>
      </c>
      <c r="S153" s="105"/>
      <c r="T153" s="105"/>
      <c r="U153" s="105" t="s">
        <v>166</v>
      </c>
      <c r="V153" s="108" t="s">
        <v>167</v>
      </c>
    </row>
    <row r="154" spans="1:22">
      <c r="A154" s="106"/>
      <c r="B154" s="106"/>
      <c r="C154" s="106"/>
      <c r="D154" s="106"/>
      <c r="E154" s="106"/>
      <c r="F154" s="106"/>
      <c r="G154" s="106"/>
      <c r="H154" s="4" t="s">
        <v>150</v>
      </c>
      <c r="I154" s="4">
        <v>24</v>
      </c>
      <c r="J154" s="4">
        <v>26</v>
      </c>
      <c r="K154" s="4">
        <v>1</v>
      </c>
      <c r="L154" s="4">
        <v>1.5</v>
      </c>
      <c r="M154" s="4"/>
      <c r="N154" s="4">
        <f t="shared" si="20"/>
        <v>1</v>
      </c>
      <c r="O154" s="4">
        <f t="shared" si="21"/>
        <v>22.5</v>
      </c>
      <c r="P154" s="10">
        <f t="shared" ref="P154:P166" si="23">12%+19.36%</f>
        <v>0.31359999999999999</v>
      </c>
      <c r="Q154" s="4"/>
      <c r="R154" s="8">
        <f t="shared" si="22"/>
        <v>15.444000000000001</v>
      </c>
      <c r="S154" s="106"/>
      <c r="T154" s="106"/>
      <c r="U154" s="106"/>
      <c r="V154" s="109"/>
    </row>
    <row r="155" spans="1:22">
      <c r="A155" s="106"/>
      <c r="B155" s="106"/>
      <c r="C155" s="106"/>
      <c r="D155" s="106"/>
      <c r="E155" s="106"/>
      <c r="F155" s="106"/>
      <c r="G155" s="106"/>
      <c r="H155" s="4" t="s">
        <v>151</v>
      </c>
      <c r="I155" s="4">
        <v>25</v>
      </c>
      <c r="J155" s="4">
        <v>27</v>
      </c>
      <c r="K155" s="4">
        <v>1</v>
      </c>
      <c r="L155" s="4">
        <v>1.5</v>
      </c>
      <c r="M155" s="4"/>
      <c r="N155" s="4">
        <f t="shared" si="20"/>
        <v>1</v>
      </c>
      <c r="O155" s="4">
        <f t="shared" si="21"/>
        <v>23.5</v>
      </c>
      <c r="P155" s="10">
        <f t="shared" si="23"/>
        <v>0.31359999999999999</v>
      </c>
      <c r="Q155" s="4"/>
      <c r="R155" s="8">
        <f t="shared" si="22"/>
        <v>16.130400000000002</v>
      </c>
      <c r="S155" s="106"/>
      <c r="T155" s="106"/>
      <c r="U155" s="106"/>
      <c r="V155" s="109"/>
    </row>
    <row r="156" spans="1:22">
      <c r="A156" s="106"/>
      <c r="B156" s="106"/>
      <c r="C156" s="106"/>
      <c r="D156" s="106"/>
      <c r="E156" s="106"/>
      <c r="F156" s="106"/>
      <c r="G156" s="106"/>
      <c r="H156" s="4" t="s">
        <v>152</v>
      </c>
      <c r="I156" s="4">
        <v>27</v>
      </c>
      <c r="J156" s="4">
        <v>29</v>
      </c>
      <c r="K156" s="4">
        <v>1</v>
      </c>
      <c r="L156" s="4">
        <v>1.5</v>
      </c>
      <c r="M156" s="4"/>
      <c r="N156" s="4">
        <f t="shared" si="20"/>
        <v>1</v>
      </c>
      <c r="O156" s="4">
        <f t="shared" si="21"/>
        <v>25.5</v>
      </c>
      <c r="P156" s="10">
        <f t="shared" si="23"/>
        <v>0.31359999999999999</v>
      </c>
      <c r="Q156" s="4"/>
      <c r="R156" s="8">
        <f t="shared" si="22"/>
        <v>17.5032</v>
      </c>
      <c r="S156" s="106"/>
      <c r="T156" s="106"/>
      <c r="U156" s="106"/>
      <c r="V156" s="109"/>
    </row>
    <row r="157" spans="1:22">
      <c r="A157" s="106"/>
      <c r="B157" s="106"/>
      <c r="C157" s="106"/>
      <c r="D157" s="106"/>
      <c r="E157" s="106"/>
      <c r="F157" s="106"/>
      <c r="G157" s="106"/>
      <c r="H157" s="4" t="s">
        <v>153</v>
      </c>
      <c r="I157" s="4">
        <v>28</v>
      </c>
      <c r="J157" s="4">
        <v>30</v>
      </c>
      <c r="K157" s="4">
        <v>1</v>
      </c>
      <c r="L157" s="4">
        <v>1.5</v>
      </c>
      <c r="M157" s="4"/>
      <c r="N157" s="4">
        <f t="shared" si="20"/>
        <v>1</v>
      </c>
      <c r="O157" s="4">
        <f t="shared" si="21"/>
        <v>26.5</v>
      </c>
      <c r="P157" s="10">
        <f t="shared" si="23"/>
        <v>0.31359999999999999</v>
      </c>
      <c r="Q157" s="4"/>
      <c r="R157" s="8">
        <f t="shared" si="22"/>
        <v>18.189599999999999</v>
      </c>
      <c r="S157" s="106"/>
      <c r="T157" s="106"/>
      <c r="U157" s="106"/>
      <c r="V157" s="109"/>
    </row>
    <row r="158" spans="1:22">
      <c r="A158" s="106"/>
      <c r="B158" s="106"/>
      <c r="C158" s="106"/>
      <c r="D158" s="106"/>
      <c r="E158" s="106"/>
      <c r="F158" s="106"/>
      <c r="G158" s="106"/>
      <c r="H158" s="4" t="s">
        <v>154</v>
      </c>
      <c r="I158" s="4">
        <v>29</v>
      </c>
      <c r="J158" s="4">
        <v>31</v>
      </c>
      <c r="K158" s="4">
        <v>1</v>
      </c>
      <c r="L158" s="4">
        <v>1.5</v>
      </c>
      <c r="M158" s="4"/>
      <c r="N158" s="4">
        <f t="shared" si="20"/>
        <v>1</v>
      </c>
      <c r="O158" s="4">
        <f t="shared" si="21"/>
        <v>27.5</v>
      </c>
      <c r="P158" s="10">
        <f t="shared" si="23"/>
        <v>0.31359999999999999</v>
      </c>
      <c r="Q158" s="4"/>
      <c r="R158" s="8">
        <f t="shared" si="22"/>
        <v>18.876000000000001</v>
      </c>
      <c r="S158" s="106"/>
      <c r="T158" s="106"/>
      <c r="U158" s="106"/>
      <c r="V158" s="109"/>
    </row>
    <row r="159" spans="1:22">
      <c r="A159" s="106"/>
      <c r="B159" s="106"/>
      <c r="C159" s="106"/>
      <c r="D159" s="106"/>
      <c r="E159" s="106"/>
      <c r="F159" s="106"/>
      <c r="G159" s="106"/>
      <c r="H159" s="4" t="s">
        <v>155</v>
      </c>
      <c r="I159" s="4">
        <v>32</v>
      </c>
      <c r="J159" s="4">
        <v>34</v>
      </c>
      <c r="K159" s="4">
        <v>1</v>
      </c>
      <c r="L159" s="4">
        <v>1.5</v>
      </c>
      <c r="M159" s="4"/>
      <c r="N159" s="4">
        <f t="shared" si="20"/>
        <v>1</v>
      </c>
      <c r="O159" s="4">
        <f t="shared" si="21"/>
        <v>30.5</v>
      </c>
      <c r="P159" s="10">
        <f t="shared" si="23"/>
        <v>0.31359999999999999</v>
      </c>
      <c r="Q159" s="4"/>
      <c r="R159" s="8">
        <f t="shared" si="22"/>
        <v>20.935200000000002</v>
      </c>
      <c r="S159" s="106"/>
      <c r="T159" s="106"/>
      <c r="U159" s="106"/>
      <c r="V159" s="109"/>
    </row>
    <row r="160" spans="1:22">
      <c r="A160" s="106"/>
      <c r="B160" s="106"/>
      <c r="C160" s="106"/>
      <c r="D160" s="106"/>
      <c r="E160" s="106"/>
      <c r="F160" s="106"/>
      <c r="G160" s="106"/>
      <c r="H160" s="4" t="s">
        <v>156</v>
      </c>
      <c r="I160" s="4">
        <v>32.5</v>
      </c>
      <c r="J160" s="4">
        <v>34.5</v>
      </c>
      <c r="K160" s="4">
        <v>1</v>
      </c>
      <c r="L160" s="4">
        <v>1.5</v>
      </c>
      <c r="M160" s="4"/>
      <c r="N160" s="4">
        <f t="shared" si="20"/>
        <v>1</v>
      </c>
      <c r="O160" s="4">
        <f t="shared" si="21"/>
        <v>31</v>
      </c>
      <c r="P160" s="10">
        <f t="shared" si="23"/>
        <v>0.31359999999999999</v>
      </c>
      <c r="Q160" s="4"/>
      <c r="R160" s="8">
        <f t="shared" si="22"/>
        <v>21.278400000000001</v>
      </c>
      <c r="S160" s="106"/>
      <c r="T160" s="106"/>
      <c r="U160" s="106"/>
      <c r="V160" s="109"/>
    </row>
    <row r="161" spans="1:22">
      <c r="A161" s="106"/>
      <c r="B161" s="106"/>
      <c r="C161" s="106"/>
      <c r="D161" s="106"/>
      <c r="E161" s="106"/>
      <c r="F161" s="106"/>
      <c r="G161" s="106"/>
      <c r="H161" s="4" t="s">
        <v>157</v>
      </c>
      <c r="I161" s="4">
        <v>33</v>
      </c>
      <c r="J161" s="4">
        <v>35</v>
      </c>
      <c r="K161" s="4">
        <v>1</v>
      </c>
      <c r="L161" s="4">
        <v>1.5</v>
      </c>
      <c r="M161" s="4"/>
      <c r="N161" s="4">
        <f t="shared" si="20"/>
        <v>1</v>
      </c>
      <c r="O161" s="4">
        <f t="shared" si="21"/>
        <v>31.5</v>
      </c>
      <c r="P161" s="10">
        <f t="shared" si="23"/>
        <v>0.31359999999999999</v>
      </c>
      <c r="Q161" s="4"/>
      <c r="R161" s="8">
        <f t="shared" si="22"/>
        <v>21.621600000000001</v>
      </c>
      <c r="S161" s="106"/>
      <c r="T161" s="106"/>
      <c r="U161" s="106"/>
      <c r="V161" s="109"/>
    </row>
    <row r="162" spans="1:22">
      <c r="A162" s="106"/>
      <c r="B162" s="106"/>
      <c r="C162" s="106"/>
      <c r="D162" s="106"/>
      <c r="E162" s="106"/>
      <c r="F162" s="106"/>
      <c r="G162" s="106"/>
      <c r="H162" s="4" t="s">
        <v>158</v>
      </c>
      <c r="I162" s="4">
        <v>34</v>
      </c>
      <c r="J162" s="4">
        <v>36</v>
      </c>
      <c r="K162" s="4">
        <v>1</v>
      </c>
      <c r="L162" s="4">
        <v>1.5</v>
      </c>
      <c r="M162" s="4"/>
      <c r="N162" s="4">
        <f t="shared" si="20"/>
        <v>1</v>
      </c>
      <c r="O162" s="4">
        <f t="shared" si="21"/>
        <v>32.5</v>
      </c>
      <c r="P162" s="10">
        <f t="shared" si="23"/>
        <v>0.31359999999999999</v>
      </c>
      <c r="Q162" s="4"/>
      <c r="R162" s="8">
        <f t="shared" si="22"/>
        <v>22.308</v>
      </c>
      <c r="S162" s="106"/>
      <c r="T162" s="106"/>
      <c r="U162" s="106"/>
      <c r="V162" s="109"/>
    </row>
    <row r="163" spans="1:22">
      <c r="A163" s="106"/>
      <c r="B163" s="106"/>
      <c r="C163" s="106"/>
      <c r="D163" s="106"/>
      <c r="E163" s="106"/>
      <c r="F163" s="106"/>
      <c r="G163" s="106"/>
      <c r="H163" s="4" t="s">
        <v>159</v>
      </c>
      <c r="I163" s="4">
        <v>37</v>
      </c>
      <c r="J163" s="4">
        <v>39</v>
      </c>
      <c r="K163" s="4">
        <v>1</v>
      </c>
      <c r="L163" s="4">
        <v>1.5</v>
      </c>
      <c r="M163" s="4"/>
      <c r="N163" s="4">
        <f t="shared" si="20"/>
        <v>1</v>
      </c>
      <c r="O163" s="4">
        <f t="shared" si="21"/>
        <v>35.5</v>
      </c>
      <c r="P163" s="10">
        <f t="shared" si="23"/>
        <v>0.31359999999999999</v>
      </c>
      <c r="Q163" s="4"/>
      <c r="R163" s="8">
        <f t="shared" si="22"/>
        <v>24.3672</v>
      </c>
      <c r="S163" s="106"/>
      <c r="T163" s="106"/>
      <c r="U163" s="106"/>
      <c r="V163" s="109"/>
    </row>
    <row r="164" spans="1:22">
      <c r="A164" s="106"/>
      <c r="B164" s="106"/>
      <c r="C164" s="106"/>
      <c r="D164" s="106"/>
      <c r="E164" s="106"/>
      <c r="F164" s="106"/>
      <c r="G164" s="106"/>
      <c r="H164" s="4" t="s">
        <v>160</v>
      </c>
      <c r="I164" s="4">
        <v>38</v>
      </c>
      <c r="J164" s="4">
        <v>40</v>
      </c>
      <c r="K164" s="4">
        <v>1</v>
      </c>
      <c r="L164" s="4">
        <v>1.5</v>
      </c>
      <c r="M164" s="4"/>
      <c r="N164" s="4">
        <f t="shared" si="20"/>
        <v>1</v>
      </c>
      <c r="O164" s="4">
        <f t="shared" si="21"/>
        <v>36.5</v>
      </c>
      <c r="P164" s="10">
        <f t="shared" si="23"/>
        <v>0.31359999999999999</v>
      </c>
      <c r="Q164" s="4"/>
      <c r="R164" s="8">
        <f t="shared" si="22"/>
        <v>25.053599999999999</v>
      </c>
      <c r="S164" s="106"/>
      <c r="T164" s="106"/>
      <c r="U164" s="106"/>
      <c r="V164" s="109"/>
    </row>
    <row r="165" spans="1:22">
      <c r="A165" s="106"/>
      <c r="B165" s="106"/>
      <c r="C165" s="106"/>
      <c r="D165" s="106"/>
      <c r="E165" s="106"/>
      <c r="F165" s="106"/>
      <c r="G165" s="106"/>
      <c r="H165" s="4" t="s">
        <v>161</v>
      </c>
      <c r="I165" s="4">
        <v>40</v>
      </c>
      <c r="J165" s="4">
        <v>42</v>
      </c>
      <c r="K165" s="4">
        <v>1</v>
      </c>
      <c r="L165" s="4">
        <v>1.5</v>
      </c>
      <c r="M165" s="4"/>
      <c r="N165" s="4">
        <f t="shared" si="20"/>
        <v>1</v>
      </c>
      <c r="O165" s="4">
        <f t="shared" si="21"/>
        <v>38.5</v>
      </c>
      <c r="P165" s="10">
        <f t="shared" si="23"/>
        <v>0.31359999999999999</v>
      </c>
      <c r="Q165" s="4"/>
      <c r="R165" s="8">
        <f t="shared" si="22"/>
        <v>26.426400000000001</v>
      </c>
      <c r="S165" s="106"/>
      <c r="T165" s="106"/>
      <c r="U165" s="106"/>
      <c r="V165" s="109"/>
    </row>
    <row r="166" spans="1:22">
      <c r="A166" s="107"/>
      <c r="B166" s="107"/>
      <c r="C166" s="107"/>
      <c r="D166" s="107"/>
      <c r="E166" s="107"/>
      <c r="F166" s="107"/>
      <c r="G166" s="107"/>
      <c r="H166" s="4" t="s">
        <v>162</v>
      </c>
      <c r="I166" s="4">
        <v>46</v>
      </c>
      <c r="J166" s="4">
        <v>50</v>
      </c>
      <c r="K166" s="4">
        <v>1</v>
      </c>
      <c r="L166" s="4">
        <v>1.5</v>
      </c>
      <c r="M166" s="4"/>
      <c r="N166" s="4">
        <f t="shared" si="20"/>
        <v>2</v>
      </c>
      <c r="O166" s="4">
        <f t="shared" si="21"/>
        <v>45.5</v>
      </c>
      <c r="P166" s="10">
        <f t="shared" si="23"/>
        <v>0.31359999999999999</v>
      </c>
      <c r="Q166" s="4"/>
      <c r="R166" s="8">
        <f t="shared" si="22"/>
        <v>31.231200000000001</v>
      </c>
      <c r="S166" s="107"/>
      <c r="T166" s="107"/>
      <c r="U166" s="107"/>
      <c r="V166" s="110"/>
    </row>
    <row r="167" spans="1:22">
      <c r="A167" s="105" t="s">
        <v>23</v>
      </c>
      <c r="B167" s="105" t="s">
        <v>193</v>
      </c>
      <c r="C167" s="105" t="s">
        <v>180</v>
      </c>
      <c r="D167" s="105">
        <v>1</v>
      </c>
      <c r="E167" s="105" t="s">
        <v>25</v>
      </c>
      <c r="F167" s="105" t="s">
        <v>194</v>
      </c>
      <c r="G167" s="105" t="s">
        <v>177</v>
      </c>
      <c r="H167" s="4" t="s">
        <v>168</v>
      </c>
      <c r="I167" s="4">
        <v>44</v>
      </c>
      <c r="J167" s="4">
        <v>47</v>
      </c>
      <c r="K167" s="4">
        <v>2.2999999999999998</v>
      </c>
      <c r="L167" s="4"/>
      <c r="M167" s="4"/>
      <c r="N167" s="4">
        <f t="shared" si="20"/>
        <v>1.5</v>
      </c>
      <c r="O167" s="4">
        <f t="shared" si="21"/>
        <v>43.2</v>
      </c>
      <c r="P167" s="10">
        <v>0.13800000000000001</v>
      </c>
      <c r="Q167" s="4"/>
      <c r="R167" s="8">
        <f t="shared" si="22"/>
        <v>37.238399999999999</v>
      </c>
      <c r="S167" s="105"/>
      <c r="T167" s="105"/>
      <c r="U167" s="105" t="s">
        <v>174</v>
      </c>
      <c r="V167" s="108" t="s">
        <v>176</v>
      </c>
    </row>
    <row r="168" spans="1:22">
      <c r="A168" s="106"/>
      <c r="B168" s="106"/>
      <c r="C168" s="106"/>
      <c r="D168" s="106"/>
      <c r="E168" s="106"/>
      <c r="F168" s="106"/>
      <c r="G168" s="106"/>
      <c r="H168" s="4" t="s">
        <v>169</v>
      </c>
      <c r="I168" s="4">
        <v>47</v>
      </c>
      <c r="J168" s="4">
        <v>50</v>
      </c>
      <c r="K168" s="4">
        <v>2.2999999999999998</v>
      </c>
      <c r="L168" s="4"/>
      <c r="M168" s="4"/>
      <c r="N168" s="4">
        <f t="shared" si="20"/>
        <v>1.5</v>
      </c>
      <c r="O168" s="4">
        <f t="shared" si="21"/>
        <v>46.2</v>
      </c>
      <c r="P168" s="10">
        <v>0.13800000000000001</v>
      </c>
      <c r="Q168" s="4"/>
      <c r="R168" s="8">
        <f t="shared" si="22"/>
        <v>39.824400000000004</v>
      </c>
      <c r="S168" s="106"/>
      <c r="T168" s="106"/>
      <c r="U168" s="106"/>
      <c r="V168" s="109"/>
    </row>
    <row r="169" spans="1:22">
      <c r="A169" s="106"/>
      <c r="B169" s="106"/>
      <c r="C169" s="106"/>
      <c r="D169" s="106"/>
      <c r="E169" s="106"/>
      <c r="F169" s="106"/>
      <c r="G169" s="106"/>
      <c r="H169" s="4" t="s">
        <v>170</v>
      </c>
      <c r="I169" s="4">
        <v>55</v>
      </c>
      <c r="J169" s="4">
        <v>58</v>
      </c>
      <c r="K169" s="4">
        <v>2.2999999999999998</v>
      </c>
      <c r="L169" s="4"/>
      <c r="M169" s="4"/>
      <c r="N169" s="4">
        <f t="shared" si="20"/>
        <v>1.5</v>
      </c>
      <c r="O169" s="4">
        <f t="shared" si="21"/>
        <v>54.2</v>
      </c>
      <c r="P169" s="10">
        <v>0.13800000000000001</v>
      </c>
      <c r="Q169" s="4"/>
      <c r="R169" s="8">
        <f t="shared" si="22"/>
        <v>46.720400000000005</v>
      </c>
      <c r="S169" s="106"/>
      <c r="T169" s="106"/>
      <c r="U169" s="106"/>
      <c r="V169" s="109"/>
    </row>
    <row r="170" spans="1:22">
      <c r="A170" s="106"/>
      <c r="B170" s="106"/>
      <c r="C170" s="106"/>
      <c r="D170" s="106"/>
      <c r="E170" s="106"/>
      <c r="F170" s="106"/>
      <c r="G170" s="106"/>
      <c r="H170" s="4" t="s">
        <v>171</v>
      </c>
      <c r="I170" s="4">
        <v>59</v>
      </c>
      <c r="J170" s="4">
        <v>62</v>
      </c>
      <c r="K170" s="4">
        <v>2.2999999999999998</v>
      </c>
      <c r="L170" s="4"/>
      <c r="M170" s="4"/>
      <c r="N170" s="4">
        <f t="shared" si="20"/>
        <v>1.5</v>
      </c>
      <c r="O170" s="4">
        <f t="shared" si="21"/>
        <v>58.2</v>
      </c>
      <c r="P170" s="10">
        <v>0.13800000000000001</v>
      </c>
      <c r="Q170" s="4"/>
      <c r="R170" s="8">
        <f t="shared" si="22"/>
        <v>50.168399999999998</v>
      </c>
      <c r="S170" s="106"/>
      <c r="T170" s="106"/>
      <c r="U170" s="106"/>
      <c r="V170" s="109"/>
    </row>
    <row r="171" spans="1:22">
      <c r="A171" s="106"/>
      <c r="B171" s="106"/>
      <c r="C171" s="106"/>
      <c r="D171" s="106"/>
      <c r="E171" s="106"/>
      <c r="F171" s="106"/>
      <c r="G171" s="106"/>
      <c r="H171" s="4" t="s">
        <v>172</v>
      </c>
      <c r="I171" s="4">
        <v>59</v>
      </c>
      <c r="J171" s="4">
        <v>62</v>
      </c>
      <c r="K171" s="4">
        <v>2.2999999999999998</v>
      </c>
      <c r="L171" s="4"/>
      <c r="M171" s="4"/>
      <c r="N171" s="4">
        <f t="shared" si="20"/>
        <v>1.5</v>
      </c>
      <c r="O171" s="4">
        <f t="shared" si="21"/>
        <v>58.2</v>
      </c>
      <c r="P171" s="10">
        <v>0.13800000000000001</v>
      </c>
      <c r="Q171" s="4"/>
      <c r="R171" s="8">
        <f t="shared" si="22"/>
        <v>50.168399999999998</v>
      </c>
      <c r="S171" s="106"/>
      <c r="T171" s="106"/>
      <c r="U171" s="106"/>
      <c r="V171" s="109"/>
    </row>
    <row r="172" spans="1:22">
      <c r="A172" s="107"/>
      <c r="B172" s="107"/>
      <c r="C172" s="107"/>
      <c r="D172" s="107"/>
      <c r="E172" s="107"/>
      <c r="F172" s="107"/>
      <c r="G172" s="107"/>
      <c r="H172" s="4" t="s">
        <v>173</v>
      </c>
      <c r="I172" s="4">
        <v>100</v>
      </c>
      <c r="J172" s="4">
        <v>100</v>
      </c>
      <c r="K172" s="4">
        <v>2.2999999999999998</v>
      </c>
      <c r="L172" s="4"/>
      <c r="M172" s="4"/>
      <c r="N172" s="4">
        <f t="shared" si="20"/>
        <v>0</v>
      </c>
      <c r="O172" s="4">
        <f t="shared" si="21"/>
        <v>97.7</v>
      </c>
      <c r="P172" s="10">
        <v>0.13800000000000001</v>
      </c>
      <c r="Q172" s="4"/>
      <c r="R172" s="8">
        <f t="shared" si="22"/>
        <v>84.217399999999998</v>
      </c>
      <c r="S172" s="107"/>
      <c r="T172" s="107"/>
      <c r="U172" s="107"/>
      <c r="V172" s="110"/>
    </row>
    <row r="173" spans="1:22">
      <c r="A173" s="105" t="s">
        <v>23</v>
      </c>
      <c r="B173" s="105" t="s">
        <v>193</v>
      </c>
      <c r="C173" s="105" t="s">
        <v>180</v>
      </c>
      <c r="D173" s="105">
        <v>1</v>
      </c>
      <c r="E173" s="105" t="s">
        <v>25</v>
      </c>
      <c r="F173" s="105" t="s">
        <v>194</v>
      </c>
      <c r="G173" s="105" t="s">
        <v>177</v>
      </c>
      <c r="H173" s="4" t="s">
        <v>168</v>
      </c>
      <c r="I173" s="4">
        <v>44</v>
      </c>
      <c r="J173" s="4">
        <v>47</v>
      </c>
      <c r="K173" s="4">
        <v>2.2999999999999998</v>
      </c>
      <c r="L173" s="4">
        <v>1.5</v>
      </c>
      <c r="M173" s="4"/>
      <c r="N173" s="4">
        <f t="shared" ref="N173:N192" si="24">(J173-I173)/2</f>
        <v>1.5</v>
      </c>
      <c r="O173" s="4">
        <f t="shared" ref="O173:O192" si="25">J173-K173-L173-N173</f>
        <v>41.7</v>
      </c>
      <c r="P173" s="10">
        <v>0.25800000000000001</v>
      </c>
      <c r="Q173" s="4"/>
      <c r="R173" s="8">
        <f t="shared" ref="R173:R192" si="26">O173*(1-P173)</f>
        <v>30.941400000000002</v>
      </c>
      <c r="S173" s="105"/>
      <c r="T173" s="105"/>
      <c r="U173" s="105" t="s">
        <v>178</v>
      </c>
      <c r="V173" s="108" t="s">
        <v>179</v>
      </c>
    </row>
    <row r="174" spans="1:22">
      <c r="A174" s="106"/>
      <c r="B174" s="106"/>
      <c r="C174" s="106"/>
      <c r="D174" s="106"/>
      <c r="E174" s="106"/>
      <c r="F174" s="106"/>
      <c r="G174" s="106"/>
      <c r="H174" s="4" t="s">
        <v>169</v>
      </c>
      <c r="I174" s="4">
        <v>47</v>
      </c>
      <c r="J174" s="4">
        <v>50</v>
      </c>
      <c r="K174" s="4">
        <v>2.2999999999999998</v>
      </c>
      <c r="L174" s="4">
        <v>1.5</v>
      </c>
      <c r="M174" s="4"/>
      <c r="N174" s="4">
        <f t="shared" si="24"/>
        <v>1.5</v>
      </c>
      <c r="O174" s="4">
        <f t="shared" si="25"/>
        <v>44.7</v>
      </c>
      <c r="P174" s="10">
        <v>0.25800000000000001</v>
      </c>
      <c r="Q174" s="4"/>
      <c r="R174" s="8">
        <f t="shared" si="26"/>
        <v>33.167400000000001</v>
      </c>
      <c r="S174" s="106"/>
      <c r="T174" s="106"/>
      <c r="U174" s="106"/>
      <c r="V174" s="109"/>
    </row>
    <row r="175" spans="1:22">
      <c r="A175" s="106"/>
      <c r="B175" s="106"/>
      <c r="C175" s="106"/>
      <c r="D175" s="106"/>
      <c r="E175" s="106"/>
      <c r="F175" s="106"/>
      <c r="G175" s="106"/>
      <c r="H175" s="4" t="s">
        <v>170</v>
      </c>
      <c r="I175" s="4">
        <v>55</v>
      </c>
      <c r="J175" s="4">
        <v>58</v>
      </c>
      <c r="K175" s="4">
        <v>2.2999999999999998</v>
      </c>
      <c r="L175" s="4">
        <v>1.5</v>
      </c>
      <c r="M175" s="4"/>
      <c r="N175" s="4">
        <f t="shared" si="24"/>
        <v>1.5</v>
      </c>
      <c r="O175" s="4">
        <f t="shared" si="25"/>
        <v>52.7</v>
      </c>
      <c r="P175" s="10">
        <v>0.25800000000000001</v>
      </c>
      <c r="Q175" s="4"/>
      <c r="R175" s="8">
        <f t="shared" si="26"/>
        <v>39.103400000000001</v>
      </c>
      <c r="S175" s="106"/>
      <c r="T175" s="106"/>
      <c r="U175" s="106"/>
      <c r="V175" s="109"/>
    </row>
    <row r="176" spans="1:22">
      <c r="A176" s="106"/>
      <c r="B176" s="106"/>
      <c r="C176" s="106"/>
      <c r="D176" s="106"/>
      <c r="E176" s="106"/>
      <c r="F176" s="106"/>
      <c r="G176" s="106"/>
      <c r="H176" s="4" t="s">
        <v>171</v>
      </c>
      <c r="I176" s="4">
        <v>59</v>
      </c>
      <c r="J176" s="4">
        <v>62</v>
      </c>
      <c r="K176" s="4">
        <v>2.2999999999999998</v>
      </c>
      <c r="L176" s="4">
        <v>1.5</v>
      </c>
      <c r="M176" s="4"/>
      <c r="N176" s="4">
        <f t="shared" si="24"/>
        <v>1.5</v>
      </c>
      <c r="O176" s="4">
        <f t="shared" si="25"/>
        <v>56.7</v>
      </c>
      <c r="P176" s="10">
        <v>0.25800000000000001</v>
      </c>
      <c r="Q176" s="4"/>
      <c r="R176" s="8">
        <f t="shared" si="26"/>
        <v>42.071400000000004</v>
      </c>
      <c r="S176" s="106"/>
      <c r="T176" s="106"/>
      <c r="U176" s="106"/>
      <c r="V176" s="109"/>
    </row>
    <row r="177" spans="1:22">
      <c r="A177" s="106"/>
      <c r="B177" s="106"/>
      <c r="C177" s="106"/>
      <c r="D177" s="106"/>
      <c r="E177" s="106"/>
      <c r="F177" s="106"/>
      <c r="G177" s="106"/>
      <c r="H177" s="4" t="s">
        <v>172</v>
      </c>
      <c r="I177" s="4">
        <v>59</v>
      </c>
      <c r="J177" s="4">
        <v>62</v>
      </c>
      <c r="K177" s="4">
        <v>2.2999999999999998</v>
      </c>
      <c r="L177" s="4">
        <v>1.5</v>
      </c>
      <c r="M177" s="4"/>
      <c r="N177" s="4">
        <f t="shared" si="24"/>
        <v>1.5</v>
      </c>
      <c r="O177" s="4">
        <f t="shared" si="25"/>
        <v>56.7</v>
      </c>
      <c r="P177" s="10">
        <v>0.25800000000000001</v>
      </c>
      <c r="Q177" s="4"/>
      <c r="R177" s="8">
        <f t="shared" si="26"/>
        <v>42.071400000000004</v>
      </c>
      <c r="S177" s="106"/>
      <c r="T177" s="106"/>
      <c r="U177" s="106"/>
      <c r="V177" s="109"/>
    </row>
    <row r="178" spans="1:22">
      <c r="A178" s="107"/>
      <c r="B178" s="107"/>
      <c r="C178" s="107"/>
      <c r="D178" s="107"/>
      <c r="E178" s="107"/>
      <c r="F178" s="107"/>
      <c r="G178" s="107"/>
      <c r="H178" s="4" t="s">
        <v>173</v>
      </c>
      <c r="I178" s="4">
        <v>100</v>
      </c>
      <c r="J178" s="4">
        <v>100</v>
      </c>
      <c r="K178" s="4">
        <v>2.2999999999999998</v>
      </c>
      <c r="L178" s="4">
        <v>1.5</v>
      </c>
      <c r="M178" s="4"/>
      <c r="N178" s="4">
        <f t="shared" si="24"/>
        <v>0</v>
      </c>
      <c r="O178" s="4">
        <f t="shared" si="25"/>
        <v>96.2</v>
      </c>
      <c r="P178" s="10">
        <v>0.25800000000000001</v>
      </c>
      <c r="Q178" s="4"/>
      <c r="R178" s="8">
        <f t="shared" si="26"/>
        <v>71.380399999999995</v>
      </c>
      <c r="S178" s="107"/>
      <c r="T178" s="107"/>
      <c r="U178" s="107"/>
      <c r="V178" s="110"/>
    </row>
    <row r="179" spans="1:22">
      <c r="A179" s="105" t="s">
        <v>23</v>
      </c>
      <c r="B179" s="105" t="s">
        <v>193</v>
      </c>
      <c r="C179" s="105" t="s">
        <v>181</v>
      </c>
      <c r="D179" s="105">
        <v>1</v>
      </c>
      <c r="E179" s="105" t="s">
        <v>25</v>
      </c>
      <c r="F179" s="105" t="s">
        <v>194</v>
      </c>
      <c r="G179" s="105" t="s">
        <v>198</v>
      </c>
      <c r="H179" s="4" t="s">
        <v>149</v>
      </c>
      <c r="I179" s="4">
        <v>19</v>
      </c>
      <c r="J179" s="4">
        <v>21</v>
      </c>
      <c r="K179" s="4">
        <v>1.6</v>
      </c>
      <c r="L179" s="4"/>
      <c r="M179" s="4"/>
      <c r="N179" s="4">
        <f t="shared" si="24"/>
        <v>1</v>
      </c>
      <c r="O179" s="4">
        <f t="shared" si="25"/>
        <v>18.399999999999999</v>
      </c>
      <c r="P179" s="10">
        <v>0.13800000000000001</v>
      </c>
      <c r="Q179" s="4"/>
      <c r="R179" s="8">
        <f t="shared" si="26"/>
        <v>15.860799999999999</v>
      </c>
      <c r="S179" s="105"/>
      <c r="T179" s="105"/>
      <c r="U179" s="105" t="s">
        <v>174</v>
      </c>
      <c r="V179" s="108" t="s">
        <v>189</v>
      </c>
    </row>
    <row r="180" spans="1:22">
      <c r="A180" s="106"/>
      <c r="B180" s="106"/>
      <c r="C180" s="106"/>
      <c r="D180" s="106"/>
      <c r="E180" s="106"/>
      <c r="F180" s="106"/>
      <c r="G180" s="106"/>
      <c r="H180" s="4" t="s">
        <v>150</v>
      </c>
      <c r="I180" s="4">
        <v>24</v>
      </c>
      <c r="J180" s="4">
        <v>26</v>
      </c>
      <c r="K180" s="4">
        <v>1.6</v>
      </c>
      <c r="L180" s="4"/>
      <c r="M180" s="4"/>
      <c r="N180" s="4">
        <f t="shared" si="24"/>
        <v>1</v>
      </c>
      <c r="O180" s="4">
        <f t="shared" si="25"/>
        <v>23.4</v>
      </c>
      <c r="P180" s="10">
        <v>0.13800000000000001</v>
      </c>
      <c r="Q180" s="4"/>
      <c r="R180" s="8">
        <f t="shared" si="26"/>
        <v>20.1708</v>
      </c>
      <c r="S180" s="106"/>
      <c r="T180" s="106"/>
      <c r="U180" s="106"/>
      <c r="V180" s="109"/>
    </row>
    <row r="181" spans="1:22">
      <c r="A181" s="106"/>
      <c r="B181" s="106"/>
      <c r="C181" s="106"/>
      <c r="D181" s="106"/>
      <c r="E181" s="106"/>
      <c r="F181" s="106"/>
      <c r="G181" s="106"/>
      <c r="H181" s="4" t="s">
        <v>151</v>
      </c>
      <c r="I181" s="4">
        <v>25</v>
      </c>
      <c r="J181" s="4">
        <v>27</v>
      </c>
      <c r="K181" s="4">
        <v>1.6</v>
      </c>
      <c r="L181" s="4"/>
      <c r="M181" s="4"/>
      <c r="N181" s="4">
        <f t="shared" si="24"/>
        <v>1</v>
      </c>
      <c r="O181" s="4">
        <f t="shared" si="25"/>
        <v>24.4</v>
      </c>
      <c r="P181" s="10">
        <v>0.13800000000000001</v>
      </c>
      <c r="Q181" s="4"/>
      <c r="R181" s="8">
        <f t="shared" si="26"/>
        <v>21.032799999999998</v>
      </c>
      <c r="S181" s="106"/>
      <c r="T181" s="106"/>
      <c r="U181" s="106"/>
      <c r="V181" s="109"/>
    </row>
    <row r="182" spans="1:22">
      <c r="A182" s="106"/>
      <c r="B182" s="106"/>
      <c r="C182" s="106"/>
      <c r="D182" s="106"/>
      <c r="E182" s="106"/>
      <c r="F182" s="106"/>
      <c r="G182" s="106"/>
      <c r="H182" s="4" t="s">
        <v>152</v>
      </c>
      <c r="I182" s="4">
        <v>27</v>
      </c>
      <c r="J182" s="4">
        <v>29</v>
      </c>
      <c r="K182" s="4">
        <v>1.6</v>
      </c>
      <c r="L182" s="4"/>
      <c r="M182" s="4"/>
      <c r="N182" s="4">
        <f t="shared" si="24"/>
        <v>1</v>
      </c>
      <c r="O182" s="4">
        <f t="shared" si="25"/>
        <v>26.4</v>
      </c>
      <c r="P182" s="10">
        <v>0.13800000000000001</v>
      </c>
      <c r="Q182" s="4"/>
      <c r="R182" s="8">
        <f t="shared" si="26"/>
        <v>22.756799999999998</v>
      </c>
      <c r="S182" s="106"/>
      <c r="T182" s="106"/>
      <c r="U182" s="106"/>
      <c r="V182" s="109"/>
    </row>
    <row r="183" spans="1:22">
      <c r="A183" s="106"/>
      <c r="B183" s="106"/>
      <c r="C183" s="106"/>
      <c r="D183" s="106"/>
      <c r="E183" s="106"/>
      <c r="F183" s="106"/>
      <c r="G183" s="106"/>
      <c r="H183" s="4" t="s">
        <v>153</v>
      </c>
      <c r="I183" s="4">
        <v>28</v>
      </c>
      <c r="J183" s="4">
        <v>30</v>
      </c>
      <c r="K183" s="4">
        <v>1.6</v>
      </c>
      <c r="L183" s="4"/>
      <c r="M183" s="4"/>
      <c r="N183" s="4">
        <f t="shared" si="24"/>
        <v>1</v>
      </c>
      <c r="O183" s="4">
        <f t="shared" si="25"/>
        <v>27.4</v>
      </c>
      <c r="P183" s="10">
        <v>0.13800000000000001</v>
      </c>
      <c r="Q183" s="4"/>
      <c r="R183" s="8">
        <f t="shared" si="26"/>
        <v>23.618799999999997</v>
      </c>
      <c r="S183" s="106"/>
      <c r="T183" s="106"/>
      <c r="U183" s="106"/>
      <c r="V183" s="109"/>
    </row>
    <row r="184" spans="1:22">
      <c r="A184" s="106"/>
      <c r="B184" s="106"/>
      <c r="C184" s="106"/>
      <c r="D184" s="106"/>
      <c r="E184" s="106"/>
      <c r="F184" s="106"/>
      <c r="G184" s="106"/>
      <c r="H184" s="4" t="s">
        <v>154</v>
      </c>
      <c r="I184" s="4">
        <v>29</v>
      </c>
      <c r="J184" s="4">
        <v>31</v>
      </c>
      <c r="K184" s="4">
        <v>1.6</v>
      </c>
      <c r="L184" s="4"/>
      <c r="M184" s="4"/>
      <c r="N184" s="4">
        <f t="shared" si="24"/>
        <v>1</v>
      </c>
      <c r="O184" s="4">
        <f t="shared" si="25"/>
        <v>28.4</v>
      </c>
      <c r="P184" s="10">
        <v>0.13800000000000001</v>
      </c>
      <c r="Q184" s="4"/>
      <c r="R184" s="8">
        <f t="shared" si="26"/>
        <v>24.480799999999999</v>
      </c>
      <c r="S184" s="106"/>
      <c r="T184" s="106"/>
      <c r="U184" s="106"/>
      <c r="V184" s="109"/>
    </row>
    <row r="185" spans="1:22">
      <c r="A185" s="106"/>
      <c r="B185" s="106"/>
      <c r="C185" s="106"/>
      <c r="D185" s="106"/>
      <c r="E185" s="106"/>
      <c r="F185" s="106"/>
      <c r="G185" s="106"/>
      <c r="H185" s="4" t="s">
        <v>155</v>
      </c>
      <c r="I185" s="4">
        <v>32</v>
      </c>
      <c r="J185" s="4">
        <v>34</v>
      </c>
      <c r="K185" s="4">
        <v>1.6</v>
      </c>
      <c r="L185" s="4"/>
      <c r="M185" s="4"/>
      <c r="N185" s="4">
        <f t="shared" si="24"/>
        <v>1</v>
      </c>
      <c r="O185" s="4">
        <f t="shared" si="25"/>
        <v>31.4</v>
      </c>
      <c r="P185" s="10">
        <v>0.13800000000000001</v>
      </c>
      <c r="Q185" s="4"/>
      <c r="R185" s="8">
        <f t="shared" si="26"/>
        <v>27.066799999999997</v>
      </c>
      <c r="S185" s="106"/>
      <c r="T185" s="106"/>
      <c r="U185" s="106"/>
      <c r="V185" s="109"/>
    </row>
    <row r="186" spans="1:22">
      <c r="A186" s="106"/>
      <c r="B186" s="106"/>
      <c r="C186" s="106"/>
      <c r="D186" s="106"/>
      <c r="E186" s="106"/>
      <c r="F186" s="106"/>
      <c r="G186" s="106"/>
      <c r="H186" s="4" t="s">
        <v>182</v>
      </c>
      <c r="I186" s="4">
        <v>38</v>
      </c>
      <c r="J186" s="4">
        <v>40</v>
      </c>
      <c r="K186" s="4">
        <v>1.6</v>
      </c>
      <c r="L186" s="4"/>
      <c r="M186" s="4"/>
      <c r="N186" s="4">
        <f t="shared" si="24"/>
        <v>1</v>
      </c>
      <c r="O186" s="4">
        <f t="shared" si="25"/>
        <v>37.4</v>
      </c>
      <c r="P186" s="10">
        <v>0.13800000000000001</v>
      </c>
      <c r="Q186" s="4"/>
      <c r="R186" s="8">
        <f t="shared" si="26"/>
        <v>32.238799999999998</v>
      </c>
      <c r="S186" s="106"/>
      <c r="T186" s="106"/>
      <c r="U186" s="106"/>
      <c r="V186" s="109"/>
    </row>
    <row r="187" spans="1:22">
      <c r="A187" s="106"/>
      <c r="B187" s="106"/>
      <c r="C187" s="106"/>
      <c r="D187" s="106"/>
      <c r="E187" s="106"/>
      <c r="F187" s="106"/>
      <c r="G187" s="106"/>
      <c r="H187" s="4" t="s">
        <v>183</v>
      </c>
      <c r="I187" s="4">
        <v>41</v>
      </c>
      <c r="J187" s="4">
        <v>45</v>
      </c>
      <c r="K187" s="4">
        <v>1.6</v>
      </c>
      <c r="L187" s="4"/>
      <c r="M187" s="4"/>
      <c r="N187" s="4">
        <f t="shared" si="24"/>
        <v>2</v>
      </c>
      <c r="O187" s="4">
        <f t="shared" si="25"/>
        <v>41.4</v>
      </c>
      <c r="P187" s="10">
        <v>0.13800000000000001</v>
      </c>
      <c r="Q187" s="4"/>
      <c r="R187" s="8">
        <f t="shared" si="26"/>
        <v>35.686799999999998</v>
      </c>
      <c r="S187" s="106"/>
      <c r="T187" s="106"/>
      <c r="U187" s="106"/>
      <c r="V187" s="109"/>
    </row>
    <row r="188" spans="1:22">
      <c r="A188" s="106"/>
      <c r="B188" s="106"/>
      <c r="C188" s="106"/>
      <c r="D188" s="106"/>
      <c r="E188" s="106"/>
      <c r="F188" s="106"/>
      <c r="G188" s="106"/>
      <c r="H188" s="4" t="s">
        <v>184</v>
      </c>
      <c r="I188" s="4">
        <v>43</v>
      </c>
      <c r="J188" s="4">
        <v>45</v>
      </c>
      <c r="K188" s="4">
        <v>1.6</v>
      </c>
      <c r="L188" s="4"/>
      <c r="M188" s="4"/>
      <c r="N188" s="4">
        <f t="shared" si="24"/>
        <v>1</v>
      </c>
      <c r="O188" s="4">
        <f t="shared" si="25"/>
        <v>42.4</v>
      </c>
      <c r="P188" s="10">
        <v>0.13800000000000001</v>
      </c>
      <c r="Q188" s="4"/>
      <c r="R188" s="8">
        <f t="shared" si="26"/>
        <v>36.5488</v>
      </c>
      <c r="S188" s="106"/>
      <c r="T188" s="106"/>
      <c r="U188" s="106"/>
      <c r="V188" s="109"/>
    </row>
    <row r="189" spans="1:22">
      <c r="A189" s="106"/>
      <c r="B189" s="106"/>
      <c r="C189" s="106"/>
      <c r="D189" s="106"/>
      <c r="E189" s="106"/>
      <c r="F189" s="106"/>
      <c r="G189" s="106"/>
      <c r="H189" s="4" t="s">
        <v>185</v>
      </c>
      <c r="I189" s="4">
        <v>43</v>
      </c>
      <c r="J189" s="4">
        <v>45</v>
      </c>
      <c r="K189" s="4">
        <v>1.6</v>
      </c>
      <c r="L189" s="4"/>
      <c r="M189" s="4"/>
      <c r="N189" s="4">
        <f t="shared" si="24"/>
        <v>1</v>
      </c>
      <c r="O189" s="4">
        <f t="shared" si="25"/>
        <v>42.4</v>
      </c>
      <c r="P189" s="10">
        <v>0.13800000000000001</v>
      </c>
      <c r="Q189" s="4"/>
      <c r="R189" s="8">
        <f t="shared" si="26"/>
        <v>36.5488</v>
      </c>
      <c r="S189" s="106"/>
      <c r="T189" s="106"/>
      <c r="U189" s="106"/>
      <c r="V189" s="109"/>
    </row>
    <row r="190" spans="1:22">
      <c r="A190" s="106"/>
      <c r="B190" s="106"/>
      <c r="C190" s="106"/>
      <c r="D190" s="106"/>
      <c r="E190" s="106"/>
      <c r="F190" s="106"/>
      <c r="G190" s="106"/>
      <c r="H190" s="4" t="s">
        <v>186</v>
      </c>
      <c r="I190" s="4">
        <v>43</v>
      </c>
      <c r="J190" s="4">
        <v>45</v>
      </c>
      <c r="K190" s="4">
        <v>1.6</v>
      </c>
      <c r="L190" s="4"/>
      <c r="M190" s="4"/>
      <c r="N190" s="4">
        <f t="shared" si="24"/>
        <v>1</v>
      </c>
      <c r="O190" s="4">
        <f t="shared" si="25"/>
        <v>42.4</v>
      </c>
      <c r="P190" s="10">
        <v>0.13800000000000001</v>
      </c>
      <c r="Q190" s="4"/>
      <c r="R190" s="8">
        <f t="shared" si="26"/>
        <v>36.5488</v>
      </c>
      <c r="S190" s="106"/>
      <c r="T190" s="106"/>
      <c r="U190" s="106"/>
      <c r="V190" s="109"/>
    </row>
    <row r="191" spans="1:22">
      <c r="A191" s="106"/>
      <c r="B191" s="106"/>
      <c r="C191" s="106"/>
      <c r="D191" s="106"/>
      <c r="E191" s="106"/>
      <c r="F191" s="106"/>
      <c r="G191" s="106"/>
      <c r="H191" s="4" t="s">
        <v>187</v>
      </c>
      <c r="I191" s="4">
        <v>43</v>
      </c>
      <c r="J191" s="4">
        <v>45</v>
      </c>
      <c r="K191" s="4">
        <v>1.6</v>
      </c>
      <c r="L191" s="4"/>
      <c r="M191" s="4"/>
      <c r="N191" s="4">
        <f t="shared" si="24"/>
        <v>1</v>
      </c>
      <c r="O191" s="4">
        <f t="shared" si="25"/>
        <v>42.4</v>
      </c>
      <c r="P191" s="10">
        <v>0.13800000000000001</v>
      </c>
      <c r="Q191" s="4"/>
      <c r="R191" s="8">
        <f t="shared" si="26"/>
        <v>36.5488</v>
      </c>
      <c r="S191" s="106"/>
      <c r="T191" s="106"/>
      <c r="U191" s="106"/>
      <c r="V191" s="109"/>
    </row>
    <row r="192" spans="1:22">
      <c r="A192" s="107"/>
      <c r="B192" s="107"/>
      <c r="C192" s="107"/>
      <c r="D192" s="107"/>
      <c r="E192" s="107"/>
      <c r="F192" s="107"/>
      <c r="G192" s="107"/>
      <c r="H192" s="4" t="s">
        <v>188</v>
      </c>
      <c r="I192" s="4">
        <v>43</v>
      </c>
      <c r="J192" s="4">
        <v>45</v>
      </c>
      <c r="K192" s="4">
        <v>2.2999999999999998</v>
      </c>
      <c r="L192" s="4"/>
      <c r="M192" s="4"/>
      <c r="N192" s="4">
        <f t="shared" si="24"/>
        <v>1</v>
      </c>
      <c r="O192" s="4">
        <f t="shared" si="25"/>
        <v>41.7</v>
      </c>
      <c r="P192" s="10">
        <v>0.13800000000000001</v>
      </c>
      <c r="Q192" s="4"/>
      <c r="R192" s="8">
        <f t="shared" si="26"/>
        <v>35.945399999999999</v>
      </c>
      <c r="S192" s="107"/>
      <c r="T192" s="107"/>
      <c r="U192" s="107"/>
      <c r="V192" s="110"/>
    </row>
    <row r="193" spans="1:22">
      <c r="A193" s="105" t="s">
        <v>23</v>
      </c>
      <c r="B193" s="105" t="s">
        <v>193</v>
      </c>
      <c r="C193" s="105" t="s">
        <v>181</v>
      </c>
      <c r="D193" s="105">
        <v>1</v>
      </c>
      <c r="E193" s="105" t="s">
        <v>25</v>
      </c>
      <c r="F193" s="105" t="s">
        <v>194</v>
      </c>
      <c r="G193" s="105" t="s">
        <v>197</v>
      </c>
      <c r="H193" s="4" t="s">
        <v>149</v>
      </c>
      <c r="I193" s="4">
        <v>19</v>
      </c>
      <c r="J193" s="4">
        <v>21</v>
      </c>
      <c r="K193" s="4">
        <v>1.6</v>
      </c>
      <c r="L193" s="4">
        <v>1.5</v>
      </c>
      <c r="M193" s="4"/>
      <c r="N193" s="4">
        <f t="shared" ref="N193:N206" si="27">(J193-I193)/2</f>
        <v>1</v>
      </c>
      <c r="O193" s="4">
        <f t="shared" ref="O193:O206" si="28">J193-K193-L193-N193</f>
        <v>16.899999999999999</v>
      </c>
      <c r="P193" s="10">
        <f>12%+13.8%</f>
        <v>0.25800000000000001</v>
      </c>
      <c r="Q193" s="4"/>
      <c r="R193" s="8">
        <f t="shared" ref="R193:R206" si="29">O193*(1-P193)</f>
        <v>12.5398</v>
      </c>
      <c r="S193" s="105"/>
      <c r="T193" s="105"/>
      <c r="U193" s="105" t="s">
        <v>190</v>
      </c>
      <c r="V193" s="108" t="s">
        <v>191</v>
      </c>
    </row>
    <row r="194" spans="1:22">
      <c r="A194" s="106"/>
      <c r="B194" s="106"/>
      <c r="C194" s="106"/>
      <c r="D194" s="106"/>
      <c r="E194" s="106"/>
      <c r="F194" s="106"/>
      <c r="G194" s="106"/>
      <c r="H194" s="4" t="s">
        <v>150</v>
      </c>
      <c r="I194" s="4">
        <v>24</v>
      </c>
      <c r="J194" s="4">
        <v>26</v>
      </c>
      <c r="K194" s="4">
        <v>1.6</v>
      </c>
      <c r="L194" s="4">
        <v>1.5</v>
      </c>
      <c r="M194" s="4"/>
      <c r="N194" s="4">
        <f t="shared" si="27"/>
        <v>1</v>
      </c>
      <c r="O194" s="4">
        <f t="shared" si="28"/>
        <v>21.9</v>
      </c>
      <c r="P194" s="10">
        <f t="shared" ref="P194:P206" si="30">12%+13.8%</f>
        <v>0.25800000000000001</v>
      </c>
      <c r="Q194" s="4"/>
      <c r="R194" s="8">
        <f t="shared" si="29"/>
        <v>16.2498</v>
      </c>
      <c r="S194" s="106"/>
      <c r="T194" s="106"/>
      <c r="U194" s="106"/>
      <c r="V194" s="109"/>
    </row>
    <row r="195" spans="1:22">
      <c r="A195" s="106"/>
      <c r="B195" s="106"/>
      <c r="C195" s="106"/>
      <c r="D195" s="106"/>
      <c r="E195" s="106"/>
      <c r="F195" s="106"/>
      <c r="G195" s="106"/>
      <c r="H195" s="4" t="s">
        <v>151</v>
      </c>
      <c r="I195" s="4">
        <v>25</v>
      </c>
      <c r="J195" s="4">
        <v>27</v>
      </c>
      <c r="K195" s="4">
        <v>1.6</v>
      </c>
      <c r="L195" s="4">
        <v>1.5</v>
      </c>
      <c r="M195" s="4"/>
      <c r="N195" s="4">
        <f t="shared" si="27"/>
        <v>1</v>
      </c>
      <c r="O195" s="4">
        <f t="shared" si="28"/>
        <v>22.9</v>
      </c>
      <c r="P195" s="10">
        <f t="shared" si="30"/>
        <v>0.25800000000000001</v>
      </c>
      <c r="Q195" s="4"/>
      <c r="R195" s="8">
        <f t="shared" si="29"/>
        <v>16.991799999999998</v>
      </c>
      <c r="S195" s="106"/>
      <c r="T195" s="106"/>
      <c r="U195" s="106"/>
      <c r="V195" s="109"/>
    </row>
    <row r="196" spans="1:22">
      <c r="A196" s="106"/>
      <c r="B196" s="106"/>
      <c r="C196" s="106"/>
      <c r="D196" s="106"/>
      <c r="E196" s="106"/>
      <c r="F196" s="106"/>
      <c r="G196" s="106"/>
      <c r="H196" s="4" t="s">
        <v>152</v>
      </c>
      <c r="I196" s="4">
        <v>27</v>
      </c>
      <c r="J196" s="4">
        <v>29</v>
      </c>
      <c r="K196" s="4">
        <v>1.6</v>
      </c>
      <c r="L196" s="4">
        <v>1.5</v>
      </c>
      <c r="M196" s="4"/>
      <c r="N196" s="4">
        <f t="shared" si="27"/>
        <v>1</v>
      </c>
      <c r="O196" s="4">
        <f t="shared" si="28"/>
        <v>24.9</v>
      </c>
      <c r="P196" s="10">
        <f t="shared" si="30"/>
        <v>0.25800000000000001</v>
      </c>
      <c r="Q196" s="4"/>
      <c r="R196" s="8">
        <f t="shared" si="29"/>
        <v>18.4758</v>
      </c>
      <c r="S196" s="106"/>
      <c r="T196" s="106"/>
      <c r="U196" s="106"/>
      <c r="V196" s="109"/>
    </row>
    <row r="197" spans="1:22">
      <c r="A197" s="106"/>
      <c r="B197" s="106"/>
      <c r="C197" s="106"/>
      <c r="D197" s="106"/>
      <c r="E197" s="106"/>
      <c r="F197" s="106"/>
      <c r="G197" s="106"/>
      <c r="H197" s="4" t="s">
        <v>153</v>
      </c>
      <c r="I197" s="4">
        <v>28</v>
      </c>
      <c r="J197" s="4">
        <v>30</v>
      </c>
      <c r="K197" s="4">
        <v>1.6</v>
      </c>
      <c r="L197" s="4">
        <v>1.5</v>
      </c>
      <c r="M197" s="4"/>
      <c r="N197" s="4">
        <f t="shared" si="27"/>
        <v>1</v>
      </c>
      <c r="O197" s="4">
        <f t="shared" si="28"/>
        <v>25.9</v>
      </c>
      <c r="P197" s="10">
        <f t="shared" si="30"/>
        <v>0.25800000000000001</v>
      </c>
      <c r="Q197" s="4"/>
      <c r="R197" s="8">
        <f t="shared" si="29"/>
        <v>19.2178</v>
      </c>
      <c r="S197" s="106"/>
      <c r="T197" s="106"/>
      <c r="U197" s="106"/>
      <c r="V197" s="109"/>
    </row>
    <row r="198" spans="1:22">
      <c r="A198" s="106"/>
      <c r="B198" s="106"/>
      <c r="C198" s="106"/>
      <c r="D198" s="106"/>
      <c r="E198" s="106"/>
      <c r="F198" s="106"/>
      <c r="G198" s="106"/>
      <c r="H198" s="4" t="s">
        <v>154</v>
      </c>
      <c r="I198" s="4">
        <v>29</v>
      </c>
      <c r="J198" s="4">
        <v>31</v>
      </c>
      <c r="K198" s="4">
        <v>1.6</v>
      </c>
      <c r="L198" s="4">
        <v>1.5</v>
      </c>
      <c r="M198" s="4"/>
      <c r="N198" s="4">
        <f t="shared" si="27"/>
        <v>1</v>
      </c>
      <c r="O198" s="4">
        <f t="shared" si="28"/>
        <v>26.9</v>
      </c>
      <c r="P198" s="10">
        <f t="shared" si="30"/>
        <v>0.25800000000000001</v>
      </c>
      <c r="Q198" s="4"/>
      <c r="R198" s="8">
        <f t="shared" si="29"/>
        <v>19.959799999999998</v>
      </c>
      <c r="S198" s="106"/>
      <c r="T198" s="106"/>
      <c r="U198" s="106"/>
      <c r="V198" s="109"/>
    </row>
    <row r="199" spans="1:22">
      <c r="A199" s="106"/>
      <c r="B199" s="106"/>
      <c r="C199" s="106"/>
      <c r="D199" s="106"/>
      <c r="E199" s="106"/>
      <c r="F199" s="106"/>
      <c r="G199" s="106"/>
      <c r="H199" s="4" t="s">
        <v>155</v>
      </c>
      <c r="I199" s="4">
        <v>32</v>
      </c>
      <c r="J199" s="4">
        <v>34</v>
      </c>
      <c r="K199" s="4">
        <v>1.6</v>
      </c>
      <c r="L199" s="4">
        <v>1.5</v>
      </c>
      <c r="M199" s="4"/>
      <c r="N199" s="4">
        <f t="shared" si="27"/>
        <v>1</v>
      </c>
      <c r="O199" s="4">
        <f t="shared" si="28"/>
        <v>29.9</v>
      </c>
      <c r="P199" s="10">
        <f t="shared" si="30"/>
        <v>0.25800000000000001</v>
      </c>
      <c r="Q199" s="4"/>
      <c r="R199" s="8">
        <f t="shared" si="29"/>
        <v>22.1858</v>
      </c>
      <c r="S199" s="106"/>
      <c r="T199" s="106"/>
      <c r="U199" s="106"/>
      <c r="V199" s="109"/>
    </row>
    <row r="200" spans="1:22">
      <c r="A200" s="106"/>
      <c r="B200" s="106"/>
      <c r="C200" s="106"/>
      <c r="D200" s="106"/>
      <c r="E200" s="106"/>
      <c r="F200" s="106"/>
      <c r="G200" s="106"/>
      <c r="H200" s="4" t="s">
        <v>182</v>
      </c>
      <c r="I200" s="4">
        <v>38</v>
      </c>
      <c r="J200" s="4">
        <v>40</v>
      </c>
      <c r="K200" s="4">
        <v>1.6</v>
      </c>
      <c r="L200" s="4">
        <v>1.5</v>
      </c>
      <c r="M200" s="4"/>
      <c r="N200" s="4">
        <f t="shared" si="27"/>
        <v>1</v>
      </c>
      <c r="O200" s="4">
        <f t="shared" si="28"/>
        <v>35.9</v>
      </c>
      <c r="P200" s="10">
        <f t="shared" si="30"/>
        <v>0.25800000000000001</v>
      </c>
      <c r="Q200" s="4"/>
      <c r="R200" s="8">
        <f t="shared" si="29"/>
        <v>26.637799999999999</v>
      </c>
      <c r="S200" s="106"/>
      <c r="T200" s="106"/>
      <c r="U200" s="106"/>
      <c r="V200" s="109"/>
    </row>
    <row r="201" spans="1:22">
      <c r="A201" s="106"/>
      <c r="B201" s="106"/>
      <c r="C201" s="106"/>
      <c r="D201" s="106"/>
      <c r="E201" s="106"/>
      <c r="F201" s="106"/>
      <c r="G201" s="106"/>
      <c r="H201" s="4" t="s">
        <v>183</v>
      </c>
      <c r="I201" s="4">
        <v>41</v>
      </c>
      <c r="J201" s="4">
        <v>45</v>
      </c>
      <c r="K201" s="4">
        <v>1.6</v>
      </c>
      <c r="L201" s="4">
        <v>1.5</v>
      </c>
      <c r="M201" s="4"/>
      <c r="N201" s="4">
        <f t="shared" si="27"/>
        <v>2</v>
      </c>
      <c r="O201" s="4">
        <f t="shared" si="28"/>
        <v>39.9</v>
      </c>
      <c r="P201" s="10">
        <f t="shared" si="30"/>
        <v>0.25800000000000001</v>
      </c>
      <c r="Q201" s="4"/>
      <c r="R201" s="8">
        <f t="shared" si="29"/>
        <v>29.605799999999999</v>
      </c>
      <c r="S201" s="106"/>
      <c r="T201" s="106"/>
      <c r="U201" s="106"/>
      <c r="V201" s="109"/>
    </row>
    <row r="202" spans="1:22">
      <c r="A202" s="106"/>
      <c r="B202" s="106"/>
      <c r="C202" s="106"/>
      <c r="D202" s="106"/>
      <c r="E202" s="106"/>
      <c r="F202" s="106"/>
      <c r="G202" s="106"/>
      <c r="H202" s="4" t="s">
        <v>184</v>
      </c>
      <c r="I202" s="4">
        <v>43</v>
      </c>
      <c r="J202" s="4">
        <v>45</v>
      </c>
      <c r="K202" s="4">
        <v>1.6</v>
      </c>
      <c r="L202" s="4">
        <v>1.5</v>
      </c>
      <c r="M202" s="4"/>
      <c r="N202" s="4">
        <f t="shared" si="27"/>
        <v>1</v>
      </c>
      <c r="O202" s="4">
        <f t="shared" si="28"/>
        <v>40.9</v>
      </c>
      <c r="P202" s="10">
        <f t="shared" si="30"/>
        <v>0.25800000000000001</v>
      </c>
      <c r="Q202" s="4"/>
      <c r="R202" s="8">
        <f t="shared" si="29"/>
        <v>30.347799999999999</v>
      </c>
      <c r="S202" s="106"/>
      <c r="T202" s="106"/>
      <c r="U202" s="106"/>
      <c r="V202" s="109"/>
    </row>
    <row r="203" spans="1:22">
      <c r="A203" s="106"/>
      <c r="B203" s="106"/>
      <c r="C203" s="106"/>
      <c r="D203" s="106"/>
      <c r="E203" s="106"/>
      <c r="F203" s="106"/>
      <c r="G203" s="106"/>
      <c r="H203" s="4" t="s">
        <v>185</v>
      </c>
      <c r="I203" s="4">
        <v>43</v>
      </c>
      <c r="J203" s="4">
        <v>45</v>
      </c>
      <c r="K203" s="4">
        <v>1.6</v>
      </c>
      <c r="L203" s="4">
        <v>1.5</v>
      </c>
      <c r="M203" s="4"/>
      <c r="N203" s="4">
        <f t="shared" si="27"/>
        <v>1</v>
      </c>
      <c r="O203" s="4">
        <f t="shared" si="28"/>
        <v>40.9</v>
      </c>
      <c r="P203" s="10">
        <f t="shared" si="30"/>
        <v>0.25800000000000001</v>
      </c>
      <c r="Q203" s="4"/>
      <c r="R203" s="8">
        <f t="shared" si="29"/>
        <v>30.347799999999999</v>
      </c>
      <c r="S203" s="106"/>
      <c r="T203" s="106"/>
      <c r="U203" s="106"/>
      <c r="V203" s="109"/>
    </row>
    <row r="204" spans="1:22">
      <c r="A204" s="106"/>
      <c r="B204" s="106"/>
      <c r="C204" s="106"/>
      <c r="D204" s="106"/>
      <c r="E204" s="106"/>
      <c r="F204" s="106"/>
      <c r="G204" s="106"/>
      <c r="H204" s="4" t="s">
        <v>186</v>
      </c>
      <c r="I204" s="4">
        <v>43</v>
      </c>
      <c r="J204" s="4">
        <v>45</v>
      </c>
      <c r="K204" s="4">
        <v>1.6</v>
      </c>
      <c r="L204" s="4">
        <v>1.5</v>
      </c>
      <c r="M204" s="4"/>
      <c r="N204" s="4">
        <f t="shared" si="27"/>
        <v>1</v>
      </c>
      <c r="O204" s="4">
        <f t="shared" si="28"/>
        <v>40.9</v>
      </c>
      <c r="P204" s="10">
        <f t="shared" si="30"/>
        <v>0.25800000000000001</v>
      </c>
      <c r="Q204" s="4"/>
      <c r="R204" s="8">
        <f t="shared" si="29"/>
        <v>30.347799999999999</v>
      </c>
      <c r="S204" s="106"/>
      <c r="T204" s="106"/>
      <c r="U204" s="106"/>
      <c r="V204" s="109"/>
    </row>
    <row r="205" spans="1:22">
      <c r="A205" s="106"/>
      <c r="B205" s="106"/>
      <c r="C205" s="106"/>
      <c r="D205" s="106"/>
      <c r="E205" s="106"/>
      <c r="F205" s="106"/>
      <c r="G205" s="106"/>
      <c r="H205" s="4" t="s">
        <v>187</v>
      </c>
      <c r="I205" s="4">
        <v>43</v>
      </c>
      <c r="J205" s="4">
        <v>45</v>
      </c>
      <c r="K205" s="4">
        <v>1.6</v>
      </c>
      <c r="L205" s="4">
        <v>1.5</v>
      </c>
      <c r="M205" s="4"/>
      <c r="N205" s="4">
        <f t="shared" si="27"/>
        <v>1</v>
      </c>
      <c r="O205" s="4">
        <f t="shared" si="28"/>
        <v>40.9</v>
      </c>
      <c r="P205" s="10">
        <f t="shared" si="30"/>
        <v>0.25800000000000001</v>
      </c>
      <c r="Q205" s="4"/>
      <c r="R205" s="8">
        <f t="shared" si="29"/>
        <v>30.347799999999999</v>
      </c>
      <c r="S205" s="106"/>
      <c r="T205" s="106"/>
      <c r="U205" s="106"/>
      <c r="V205" s="109"/>
    </row>
    <row r="206" spans="1:22">
      <c r="A206" s="107"/>
      <c r="B206" s="107"/>
      <c r="C206" s="107"/>
      <c r="D206" s="107"/>
      <c r="E206" s="107"/>
      <c r="F206" s="107"/>
      <c r="G206" s="107"/>
      <c r="H206" s="4" t="s">
        <v>188</v>
      </c>
      <c r="I206" s="4">
        <v>43</v>
      </c>
      <c r="J206" s="4">
        <v>45</v>
      </c>
      <c r="K206" s="4">
        <v>2.2999999999999998</v>
      </c>
      <c r="L206" s="4">
        <v>1.5</v>
      </c>
      <c r="M206" s="4"/>
      <c r="N206" s="4">
        <f t="shared" si="27"/>
        <v>1</v>
      </c>
      <c r="O206" s="4">
        <f t="shared" si="28"/>
        <v>40.200000000000003</v>
      </c>
      <c r="P206" s="10">
        <f t="shared" si="30"/>
        <v>0.25800000000000001</v>
      </c>
      <c r="Q206" s="4"/>
      <c r="R206" s="8">
        <f t="shared" si="29"/>
        <v>29.828400000000002</v>
      </c>
      <c r="S206" s="107"/>
      <c r="T206" s="107"/>
      <c r="U206" s="107"/>
      <c r="V206" s="110"/>
    </row>
  </sheetData>
  <autoFilter ref="A5:R5"/>
  <mergeCells count="229">
    <mergeCell ref="B119:B125"/>
    <mergeCell ref="A119:A125"/>
    <mergeCell ref="U112:U118"/>
    <mergeCell ref="U119:U125"/>
    <mergeCell ref="V112:V118"/>
    <mergeCell ref="V119:V125"/>
    <mergeCell ref="G119:G125"/>
    <mergeCell ref="F119:F125"/>
    <mergeCell ref="E119:E125"/>
    <mergeCell ref="D119:D125"/>
    <mergeCell ref="C119:C125"/>
    <mergeCell ref="G112:G118"/>
    <mergeCell ref="F112:F118"/>
    <mergeCell ref="E112:E118"/>
    <mergeCell ref="D112:D118"/>
    <mergeCell ref="C112:C118"/>
    <mergeCell ref="B112:B118"/>
    <mergeCell ref="A112:A118"/>
    <mergeCell ref="A103:A109"/>
    <mergeCell ref="B103:B109"/>
    <mergeCell ref="C103:C109"/>
    <mergeCell ref="D103:D109"/>
    <mergeCell ref="E103:E109"/>
    <mergeCell ref="A96:A102"/>
    <mergeCell ref="B96:B102"/>
    <mergeCell ref="C96:C102"/>
    <mergeCell ref="D96:D102"/>
    <mergeCell ref="E96:E102"/>
    <mergeCell ref="V87:V95"/>
    <mergeCell ref="B87:B95"/>
    <mergeCell ref="G96:G102"/>
    <mergeCell ref="G103:G109"/>
    <mergeCell ref="F96:F102"/>
    <mergeCell ref="F103:F109"/>
    <mergeCell ref="U96:U102"/>
    <mergeCell ref="U103:U109"/>
    <mergeCell ref="V96:V102"/>
    <mergeCell ref="V103:V109"/>
    <mergeCell ref="F87:F95"/>
    <mergeCell ref="G87:G95"/>
    <mergeCell ref="U87:U95"/>
    <mergeCell ref="U6:U12"/>
    <mergeCell ref="U13:U19"/>
    <mergeCell ref="U20:U27"/>
    <mergeCell ref="U28:U35"/>
    <mergeCell ref="U36:U44"/>
    <mergeCell ref="U45:U53"/>
    <mergeCell ref="U54:U65"/>
    <mergeCell ref="U66:U77"/>
    <mergeCell ref="U78:U86"/>
    <mergeCell ref="B78:B86"/>
    <mergeCell ref="A78:A86"/>
    <mergeCell ref="C87:C95"/>
    <mergeCell ref="D87:D95"/>
    <mergeCell ref="E87:E95"/>
    <mergeCell ref="A87:A95"/>
    <mergeCell ref="V66:V77"/>
    <mergeCell ref="V54:V65"/>
    <mergeCell ref="C78:C86"/>
    <mergeCell ref="D78:D86"/>
    <mergeCell ref="E78:E86"/>
    <mergeCell ref="F78:F86"/>
    <mergeCell ref="G78:G86"/>
    <mergeCell ref="V78:V86"/>
    <mergeCell ref="F54:F65"/>
    <mergeCell ref="G54:G65"/>
    <mergeCell ref="A66:A77"/>
    <mergeCell ref="B66:B77"/>
    <mergeCell ref="C66:C77"/>
    <mergeCell ref="D66:D77"/>
    <mergeCell ref="E66:E77"/>
    <mergeCell ref="F66:F77"/>
    <mergeCell ref="G66:G77"/>
    <mergeCell ref="A54:A65"/>
    <mergeCell ref="B54:B65"/>
    <mergeCell ref="C54:C65"/>
    <mergeCell ref="D54:D65"/>
    <mergeCell ref="E54:E65"/>
    <mergeCell ref="F45:F53"/>
    <mergeCell ref="G45:G53"/>
    <mergeCell ref="V28:V35"/>
    <mergeCell ref="V36:V44"/>
    <mergeCell ref="V45:V53"/>
    <mergeCell ref="F36:F44"/>
    <mergeCell ref="G36:G44"/>
    <mergeCell ref="A45:A53"/>
    <mergeCell ref="B45:B53"/>
    <mergeCell ref="C45:C53"/>
    <mergeCell ref="D45:D53"/>
    <mergeCell ref="E45:E53"/>
    <mergeCell ref="B36:B44"/>
    <mergeCell ref="A36:A44"/>
    <mergeCell ref="D36:D44"/>
    <mergeCell ref="E36:E44"/>
    <mergeCell ref="C36:C44"/>
    <mergeCell ref="A20:A27"/>
    <mergeCell ref="B20:B27"/>
    <mergeCell ref="A28:A35"/>
    <mergeCell ref="B28:B35"/>
    <mergeCell ref="C28:C35"/>
    <mergeCell ref="V6:V12"/>
    <mergeCell ref="V13:V19"/>
    <mergeCell ref="C20:C27"/>
    <mergeCell ref="D20:D27"/>
    <mergeCell ref="E20:E27"/>
    <mergeCell ref="G20:G27"/>
    <mergeCell ref="F20:F27"/>
    <mergeCell ref="E28:E35"/>
    <mergeCell ref="F28:F35"/>
    <mergeCell ref="G28:G35"/>
    <mergeCell ref="D28:D35"/>
    <mergeCell ref="V20:V27"/>
    <mergeCell ref="G6:G12"/>
    <mergeCell ref="B6:B12"/>
    <mergeCell ref="C13:C19"/>
    <mergeCell ref="B13:B19"/>
    <mergeCell ref="A6:A12"/>
    <mergeCell ref="A13:A19"/>
    <mergeCell ref="E13:E19"/>
    <mergeCell ref="D13:D19"/>
    <mergeCell ref="G13:G19"/>
    <mergeCell ref="F13:F19"/>
    <mergeCell ref="C6:C12"/>
    <mergeCell ref="D6:D12"/>
    <mergeCell ref="E6:E12"/>
    <mergeCell ref="F6:F12"/>
    <mergeCell ref="E3:E5"/>
    <mergeCell ref="B3:B5"/>
    <mergeCell ref="V128:V138"/>
    <mergeCell ref="S128:S138"/>
    <mergeCell ref="T128:T138"/>
    <mergeCell ref="B128:B138"/>
    <mergeCell ref="F128:F138"/>
    <mergeCell ref="U3:U5"/>
    <mergeCell ref="V3:V5"/>
    <mergeCell ref="I4:I5"/>
    <mergeCell ref="A1:V1"/>
    <mergeCell ref="S3:T4"/>
    <mergeCell ref="P4:P5"/>
    <mergeCell ref="Q4:Q5"/>
    <mergeCell ref="H3:R3"/>
    <mergeCell ref="R4:R5"/>
    <mergeCell ref="G3:G5"/>
    <mergeCell ref="F3:F5"/>
    <mergeCell ref="H4:H5"/>
    <mergeCell ref="J4:J5"/>
    <mergeCell ref="K4:N4"/>
    <mergeCell ref="O4:O5"/>
    <mergeCell ref="C3:D3"/>
    <mergeCell ref="A3:A5"/>
    <mergeCell ref="C4:C5"/>
    <mergeCell ref="D4:D5"/>
    <mergeCell ref="A128:A138"/>
    <mergeCell ref="C128:C138"/>
    <mergeCell ref="D128:D138"/>
    <mergeCell ref="E128:E138"/>
    <mergeCell ref="G128:G138"/>
    <mergeCell ref="F139:F152"/>
    <mergeCell ref="G139:G152"/>
    <mergeCell ref="U139:U152"/>
    <mergeCell ref="U128:U138"/>
    <mergeCell ref="K128:K138"/>
    <mergeCell ref="L128:L138"/>
    <mergeCell ref="M128:M138"/>
    <mergeCell ref="Q128:Q138"/>
    <mergeCell ref="P128:P138"/>
    <mergeCell ref="V139:V152"/>
    <mergeCell ref="E139:E152"/>
    <mergeCell ref="C139:C152"/>
    <mergeCell ref="A139:A152"/>
    <mergeCell ref="A153:A166"/>
    <mergeCell ref="C153:C166"/>
    <mergeCell ref="E153:E166"/>
    <mergeCell ref="F153:F166"/>
    <mergeCell ref="G153:G166"/>
    <mergeCell ref="U153:U166"/>
    <mergeCell ref="V153:V166"/>
    <mergeCell ref="S139:S152"/>
    <mergeCell ref="T139:T152"/>
    <mergeCell ref="S153:S166"/>
    <mergeCell ref="T153:T166"/>
    <mergeCell ref="B139:B152"/>
    <mergeCell ref="D139:D152"/>
    <mergeCell ref="B153:B166"/>
    <mergeCell ref="D153:D166"/>
    <mergeCell ref="S167:S172"/>
    <mergeCell ref="T167:T172"/>
    <mergeCell ref="U167:U172"/>
    <mergeCell ref="V167:V172"/>
    <mergeCell ref="G167:G172"/>
    <mergeCell ref="E167:E172"/>
    <mergeCell ref="C167:C172"/>
    <mergeCell ref="F167:F172"/>
    <mergeCell ref="A167:A172"/>
    <mergeCell ref="D167:D172"/>
    <mergeCell ref="B167:B172"/>
    <mergeCell ref="U173:U178"/>
    <mergeCell ref="V173:V178"/>
    <mergeCell ref="A179:A192"/>
    <mergeCell ref="B179:B192"/>
    <mergeCell ref="C179:C192"/>
    <mergeCell ref="E179:E192"/>
    <mergeCell ref="D179:D192"/>
    <mergeCell ref="F179:F192"/>
    <mergeCell ref="G179:G192"/>
    <mergeCell ref="S179:S192"/>
    <mergeCell ref="T179:T192"/>
    <mergeCell ref="U179:U192"/>
    <mergeCell ref="V179:V192"/>
    <mergeCell ref="A173:A178"/>
    <mergeCell ref="B173:B178"/>
    <mergeCell ref="C173:C178"/>
    <mergeCell ref="D173:D178"/>
    <mergeCell ref="E173:E178"/>
    <mergeCell ref="F173:F178"/>
    <mergeCell ref="G173:G178"/>
    <mergeCell ref="S173:S178"/>
    <mergeCell ref="T173:T178"/>
    <mergeCell ref="U193:U206"/>
    <mergeCell ref="V193:V206"/>
    <mergeCell ref="A193:A206"/>
    <mergeCell ref="B193:B206"/>
    <mergeCell ref="C193:C206"/>
    <mergeCell ref="D193:D206"/>
    <mergeCell ref="E193:E206"/>
    <mergeCell ref="F193:F206"/>
    <mergeCell ref="G193:G206"/>
    <mergeCell ref="S193:S206"/>
    <mergeCell ref="T193:T20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390"/>
  <sheetViews>
    <sheetView workbookViewId="0">
      <pane xSplit="1" ySplit="5" topLeftCell="G102" activePane="bottomRight" state="frozen"/>
      <selection pane="topRight" activeCell="B1" sqref="B1"/>
      <selection pane="bottomLeft" activeCell="A6" sqref="A6"/>
      <selection pane="bottomRight" activeCell="L138" sqref="L138"/>
    </sheetView>
  </sheetViews>
  <sheetFormatPr defaultColWidth="9" defaultRowHeight="13.5"/>
  <cols>
    <col min="1" max="2" width="17.125" style="7" customWidth="1"/>
    <col min="3" max="3" width="18.625" style="7" customWidth="1"/>
    <col min="4" max="4" width="9.875" style="7" customWidth="1"/>
    <col min="5" max="5" width="15.25" style="7" customWidth="1"/>
    <col min="6" max="6" width="14" style="7" customWidth="1"/>
    <col min="7" max="7" width="15.625" style="7" customWidth="1"/>
    <col min="8" max="9" width="10" style="7" customWidth="1"/>
    <col min="10" max="10" width="8.625" style="7" customWidth="1"/>
    <col min="11" max="12" width="12" style="7" customWidth="1"/>
    <col min="13" max="13" width="17.25" style="7" customWidth="1"/>
    <col min="14" max="14" width="12" style="7" customWidth="1"/>
    <col min="15" max="15" width="9" style="7"/>
    <col min="16" max="16" width="10" style="13" customWidth="1"/>
    <col min="17" max="17" width="8.75" style="7" customWidth="1"/>
    <col min="18" max="18" width="9.5" style="14" customWidth="1"/>
    <col min="19" max="19" width="10.5" style="7" customWidth="1"/>
    <col min="20" max="21" width="9.75" style="7" customWidth="1"/>
    <col min="22" max="22" width="37.375" style="7" customWidth="1"/>
    <col min="23" max="23" width="13.875" style="7" customWidth="1"/>
    <col min="24" max="16384" width="9" style="7"/>
  </cols>
  <sheetData>
    <row r="1" spans="1:22" ht="27">
      <c r="A1" s="117" t="s">
        <v>19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</row>
    <row r="3" spans="1:22" ht="13.5" customHeight="1">
      <c r="A3" s="108" t="s">
        <v>20</v>
      </c>
      <c r="B3" s="108" t="s">
        <v>21</v>
      </c>
      <c r="C3" s="118" t="s">
        <v>2</v>
      </c>
      <c r="D3" s="118"/>
      <c r="E3" s="118"/>
      <c r="F3" s="118"/>
      <c r="G3" s="118"/>
      <c r="H3" s="55" t="s">
        <v>3</v>
      </c>
      <c r="I3" s="24"/>
      <c r="J3" s="24"/>
      <c r="K3" s="24"/>
      <c r="L3" s="24"/>
      <c r="M3" s="24"/>
      <c r="N3" s="24"/>
      <c r="O3" s="54"/>
      <c r="P3" s="29"/>
      <c r="Q3" s="29"/>
      <c r="R3" s="29"/>
      <c r="S3" s="118" t="s">
        <v>18</v>
      </c>
      <c r="T3" s="118"/>
      <c r="U3" s="108" t="s">
        <v>22</v>
      </c>
      <c r="V3" s="105" t="s">
        <v>17</v>
      </c>
    </row>
    <row r="4" spans="1:22" ht="13.5" customHeight="1">
      <c r="A4" s="109"/>
      <c r="B4" s="109"/>
      <c r="C4" s="115" t="s">
        <v>5</v>
      </c>
      <c r="D4" s="108" t="s">
        <v>6</v>
      </c>
      <c r="E4" s="115" t="s">
        <v>1</v>
      </c>
      <c r="F4" s="108" t="s">
        <v>4</v>
      </c>
      <c r="G4" s="108" t="s">
        <v>0</v>
      </c>
      <c r="H4" s="52" t="s">
        <v>7</v>
      </c>
      <c r="I4" s="23" t="s">
        <v>27</v>
      </c>
      <c r="J4" s="22" t="s">
        <v>8</v>
      </c>
      <c r="K4" s="121" t="s">
        <v>15</v>
      </c>
      <c r="L4" s="122"/>
      <c r="M4" s="122"/>
      <c r="N4" s="122"/>
      <c r="O4" s="122"/>
      <c r="P4" s="122"/>
      <c r="Q4" s="122"/>
      <c r="R4" s="123"/>
      <c r="S4" s="118"/>
      <c r="T4" s="118"/>
      <c r="U4" s="109"/>
      <c r="V4" s="106"/>
    </row>
    <row r="5" spans="1:22" ht="27">
      <c r="A5" s="110"/>
      <c r="B5" s="110"/>
      <c r="C5" s="116"/>
      <c r="D5" s="110"/>
      <c r="E5" s="116"/>
      <c r="F5" s="110"/>
      <c r="G5" s="110"/>
      <c r="H5" s="53"/>
      <c r="I5" s="27"/>
      <c r="J5" s="26"/>
      <c r="K5" s="20" t="s">
        <v>11</v>
      </c>
      <c r="L5" s="20" t="s">
        <v>32</v>
      </c>
      <c r="M5" s="20" t="s">
        <v>12</v>
      </c>
      <c r="N5" s="21" t="s">
        <v>16</v>
      </c>
      <c r="O5" s="54" t="s">
        <v>10</v>
      </c>
      <c r="P5" s="30" t="s">
        <v>13</v>
      </c>
      <c r="Q5" s="29" t="s">
        <v>9</v>
      </c>
      <c r="R5" s="31" t="s">
        <v>14</v>
      </c>
      <c r="S5" s="20"/>
      <c r="T5" s="20"/>
      <c r="U5" s="110"/>
      <c r="V5" s="107"/>
    </row>
    <row r="6" spans="1:22">
      <c r="A6" s="105" t="s">
        <v>202</v>
      </c>
      <c r="B6" s="105" t="s">
        <v>200</v>
      </c>
      <c r="C6" s="108" t="str">
        <f>[1]结算方式!$A$4</f>
        <v>石首鄂D51918/92089</v>
      </c>
      <c r="D6" s="105">
        <v>1</v>
      </c>
      <c r="E6" s="105" t="s">
        <v>204</v>
      </c>
      <c r="F6" s="105"/>
      <c r="G6" s="105" t="s">
        <v>206</v>
      </c>
      <c r="H6" s="54" t="str">
        <f>[1]石首!$A3</f>
        <v>茅草街</v>
      </c>
      <c r="I6" s="20">
        <f>[1]石首!$C3</f>
        <v>19</v>
      </c>
      <c r="J6" s="20">
        <f>[1]石首!$B3</f>
        <v>22</v>
      </c>
      <c r="K6" s="20">
        <v>1</v>
      </c>
      <c r="L6" s="20">
        <v>1.5</v>
      </c>
      <c r="M6" s="18"/>
      <c r="N6" s="9">
        <f>(J6-I6)/2</f>
        <v>1.5</v>
      </c>
      <c r="O6" s="101">
        <f>J6-K6-L6-N6</f>
        <v>18</v>
      </c>
      <c r="P6" s="10">
        <v>0.1</v>
      </c>
      <c r="Q6" s="18"/>
      <c r="R6" s="18">
        <f t="shared" ref="R6:R25" si="0">(J6-K6-L6-N6)*0.9</f>
        <v>16.2</v>
      </c>
      <c r="S6" s="18"/>
      <c r="T6" s="18"/>
      <c r="U6" s="105" t="s">
        <v>217</v>
      </c>
      <c r="V6" s="108" t="s">
        <v>360</v>
      </c>
    </row>
    <row r="7" spans="1:22">
      <c r="A7" s="106"/>
      <c r="B7" s="106"/>
      <c r="C7" s="109"/>
      <c r="D7" s="106"/>
      <c r="E7" s="106"/>
      <c r="F7" s="106"/>
      <c r="G7" s="106"/>
      <c r="H7" s="54" t="str">
        <f>[1]石首!$A4</f>
        <v>班咀</v>
      </c>
      <c r="I7" s="20">
        <f>[1]石首!$C4</f>
        <v>31</v>
      </c>
      <c r="J7" s="20">
        <f>[1]石首!$B4</f>
        <v>31</v>
      </c>
      <c r="K7" s="20">
        <v>1</v>
      </c>
      <c r="L7" s="20">
        <v>1.5</v>
      </c>
      <c r="M7" s="18"/>
      <c r="N7" s="9">
        <f t="shared" ref="N7:N25" si="1">(J7-I7)/2</f>
        <v>0</v>
      </c>
      <c r="O7" s="101">
        <f t="shared" ref="O7:O70" si="2">J7-K7-L7-N7</f>
        <v>28.5</v>
      </c>
      <c r="P7" s="10">
        <v>0.1</v>
      </c>
      <c r="Q7" s="18"/>
      <c r="R7" s="18">
        <f t="shared" si="0"/>
        <v>25.650000000000002</v>
      </c>
      <c r="S7" s="18"/>
      <c r="T7" s="18"/>
      <c r="U7" s="106"/>
      <c r="V7" s="109"/>
    </row>
    <row r="8" spans="1:22">
      <c r="A8" s="106"/>
      <c r="B8" s="106"/>
      <c r="C8" s="109"/>
      <c r="D8" s="106"/>
      <c r="E8" s="106"/>
      <c r="F8" s="106"/>
      <c r="G8" s="106"/>
      <c r="H8" s="54" t="str">
        <f>[1]石首!$A5</f>
        <v>文明桥</v>
      </c>
      <c r="I8" s="20">
        <f>[1]石首!$C5</f>
        <v>26</v>
      </c>
      <c r="J8" s="20">
        <f>[1]石首!$B5</f>
        <v>26</v>
      </c>
      <c r="K8" s="20">
        <v>1</v>
      </c>
      <c r="L8" s="20">
        <v>1.5</v>
      </c>
      <c r="M8" s="18"/>
      <c r="N8" s="9">
        <f t="shared" si="1"/>
        <v>0</v>
      </c>
      <c r="O8" s="101">
        <f t="shared" si="2"/>
        <v>23.5</v>
      </c>
      <c r="P8" s="10">
        <v>0.1</v>
      </c>
      <c r="Q8" s="18"/>
      <c r="R8" s="18">
        <f t="shared" si="0"/>
        <v>21.150000000000002</v>
      </c>
      <c r="S8" s="18"/>
      <c r="T8" s="18"/>
      <c r="U8" s="106"/>
      <c r="V8" s="109"/>
    </row>
    <row r="9" spans="1:22">
      <c r="A9" s="106"/>
      <c r="B9" s="106"/>
      <c r="C9" s="109"/>
      <c r="D9" s="106"/>
      <c r="E9" s="106"/>
      <c r="F9" s="106"/>
      <c r="G9" s="106"/>
      <c r="H9" s="54" t="str">
        <f>[1]石首!$A6</f>
        <v>文胜桥</v>
      </c>
      <c r="I9" s="20">
        <f>[1]石首!$C6</f>
        <v>27</v>
      </c>
      <c r="J9" s="20">
        <f>[1]石首!$B6</f>
        <v>27</v>
      </c>
      <c r="K9" s="20">
        <v>1</v>
      </c>
      <c r="L9" s="20">
        <v>1.5</v>
      </c>
      <c r="M9" s="18"/>
      <c r="N9" s="9">
        <f t="shared" si="1"/>
        <v>0</v>
      </c>
      <c r="O9" s="101">
        <f t="shared" si="2"/>
        <v>24.5</v>
      </c>
      <c r="P9" s="10">
        <v>0.1</v>
      </c>
      <c r="Q9" s="18"/>
      <c r="R9" s="18">
        <f t="shared" si="0"/>
        <v>22.05</v>
      </c>
      <c r="S9" s="18"/>
      <c r="T9" s="18"/>
      <c r="U9" s="106"/>
      <c r="V9" s="109"/>
    </row>
    <row r="10" spans="1:22">
      <c r="A10" s="106"/>
      <c r="B10" s="106"/>
      <c r="C10" s="109"/>
      <c r="D10" s="106"/>
      <c r="E10" s="106"/>
      <c r="F10" s="106"/>
      <c r="G10" s="106"/>
      <c r="H10" s="54" t="str">
        <f>[1]石首!$A7</f>
        <v>南县</v>
      </c>
      <c r="I10" s="20">
        <f>[1]石首!$C7</f>
        <v>34</v>
      </c>
      <c r="J10" s="20">
        <f>[1]石首!$B7</f>
        <v>34</v>
      </c>
      <c r="K10" s="20">
        <v>1</v>
      </c>
      <c r="L10" s="20">
        <v>1.5</v>
      </c>
      <c r="M10" s="18"/>
      <c r="N10" s="9">
        <f t="shared" si="1"/>
        <v>0</v>
      </c>
      <c r="O10" s="101">
        <f t="shared" si="2"/>
        <v>31.5</v>
      </c>
      <c r="P10" s="10">
        <v>0.1</v>
      </c>
      <c r="Q10" s="18"/>
      <c r="R10" s="18">
        <f t="shared" si="0"/>
        <v>28.35</v>
      </c>
      <c r="S10" s="18"/>
      <c r="T10" s="18"/>
      <c r="U10" s="106"/>
      <c r="V10" s="109"/>
    </row>
    <row r="11" spans="1:22">
      <c r="A11" s="106"/>
      <c r="B11" s="106"/>
      <c r="C11" s="109"/>
      <c r="D11" s="106"/>
      <c r="E11" s="106"/>
      <c r="F11" s="106"/>
      <c r="G11" s="106"/>
      <c r="H11" s="54" t="str">
        <f>[1]石首!$A8</f>
        <v>张家湾</v>
      </c>
      <c r="I11" s="20">
        <f>[1]石首!$C8</f>
        <v>35</v>
      </c>
      <c r="J11" s="20">
        <f>[1]石首!$B8</f>
        <v>35</v>
      </c>
      <c r="K11" s="20">
        <v>1</v>
      </c>
      <c r="L11" s="20">
        <v>1.5</v>
      </c>
      <c r="M11" s="18"/>
      <c r="N11" s="9">
        <f t="shared" si="1"/>
        <v>0</v>
      </c>
      <c r="O11" s="101">
        <f t="shared" si="2"/>
        <v>32.5</v>
      </c>
      <c r="P11" s="10">
        <v>0.1</v>
      </c>
      <c r="Q11" s="18"/>
      <c r="R11" s="18">
        <f t="shared" si="0"/>
        <v>29.25</v>
      </c>
      <c r="S11" s="18"/>
      <c r="T11" s="18"/>
      <c r="U11" s="106"/>
      <c r="V11" s="109"/>
    </row>
    <row r="12" spans="1:22">
      <c r="A12" s="106"/>
      <c r="B12" s="106"/>
      <c r="C12" s="109"/>
      <c r="D12" s="106"/>
      <c r="E12" s="106"/>
      <c r="F12" s="106"/>
      <c r="G12" s="106"/>
      <c r="H12" s="54" t="str">
        <f>[1]石首!$A9</f>
        <v>新河口</v>
      </c>
      <c r="I12" s="20">
        <f>[1]石首!$C9</f>
        <v>36</v>
      </c>
      <c r="J12" s="20">
        <f>[1]石首!$B9</f>
        <v>36</v>
      </c>
      <c r="K12" s="20">
        <v>1</v>
      </c>
      <c r="L12" s="20">
        <v>1.5</v>
      </c>
      <c r="M12" s="18"/>
      <c r="N12" s="9">
        <f t="shared" si="1"/>
        <v>0</v>
      </c>
      <c r="O12" s="101">
        <f t="shared" si="2"/>
        <v>33.5</v>
      </c>
      <c r="P12" s="10">
        <v>0.1</v>
      </c>
      <c r="Q12" s="18"/>
      <c r="R12" s="18">
        <f t="shared" si="0"/>
        <v>30.150000000000002</v>
      </c>
      <c r="S12" s="18"/>
      <c r="T12" s="18"/>
      <c r="U12" s="106"/>
      <c r="V12" s="109"/>
    </row>
    <row r="13" spans="1:22">
      <c r="A13" s="106"/>
      <c r="B13" s="106"/>
      <c r="C13" s="109"/>
      <c r="D13" s="106"/>
      <c r="E13" s="106"/>
      <c r="F13" s="106"/>
      <c r="G13" s="106"/>
      <c r="H13" s="54" t="str">
        <f>[1]石首!$A10</f>
        <v>花子坟</v>
      </c>
      <c r="I13" s="20">
        <f>[1]石首!$C10</f>
        <v>39</v>
      </c>
      <c r="J13" s="20">
        <f>[1]石首!$B10</f>
        <v>39</v>
      </c>
      <c r="K13" s="20">
        <v>1</v>
      </c>
      <c r="L13" s="20">
        <v>1.5</v>
      </c>
      <c r="M13" s="18"/>
      <c r="N13" s="9">
        <f t="shared" si="1"/>
        <v>0</v>
      </c>
      <c r="O13" s="101">
        <f t="shared" si="2"/>
        <v>36.5</v>
      </c>
      <c r="P13" s="10">
        <v>0.1</v>
      </c>
      <c r="Q13" s="18"/>
      <c r="R13" s="18">
        <f t="shared" si="0"/>
        <v>32.85</v>
      </c>
      <c r="S13" s="18"/>
      <c r="T13" s="18"/>
      <c r="U13" s="106"/>
      <c r="V13" s="109"/>
    </row>
    <row r="14" spans="1:22">
      <c r="A14" s="106"/>
      <c r="B14" s="106"/>
      <c r="C14" s="109"/>
      <c r="D14" s="106"/>
      <c r="E14" s="106"/>
      <c r="F14" s="106"/>
      <c r="G14" s="106"/>
      <c r="H14" s="54" t="str">
        <f>[1]石首!$A11</f>
        <v>华容</v>
      </c>
      <c r="I14" s="20">
        <f>[1]石首!$C11</f>
        <v>40</v>
      </c>
      <c r="J14" s="20">
        <f>[1]石首!$B11</f>
        <v>40</v>
      </c>
      <c r="K14" s="20">
        <v>1</v>
      </c>
      <c r="L14" s="20">
        <v>1.5</v>
      </c>
      <c r="M14" s="18"/>
      <c r="N14" s="9">
        <f t="shared" si="1"/>
        <v>0</v>
      </c>
      <c r="O14" s="101">
        <f t="shared" si="2"/>
        <v>37.5</v>
      </c>
      <c r="P14" s="10">
        <v>0.1</v>
      </c>
      <c r="Q14" s="18"/>
      <c r="R14" s="18">
        <f t="shared" si="0"/>
        <v>33.75</v>
      </c>
      <c r="S14" s="18"/>
      <c r="T14" s="18"/>
      <c r="U14" s="106"/>
      <c r="V14" s="109"/>
    </row>
    <row r="15" spans="1:22">
      <c r="A15" s="106"/>
      <c r="B15" s="106"/>
      <c r="C15" s="109"/>
      <c r="D15" s="106"/>
      <c r="E15" s="106"/>
      <c r="F15" s="106"/>
      <c r="G15" s="106"/>
      <c r="H15" s="54" t="str">
        <f>[1]石首!$A12</f>
        <v>万儒</v>
      </c>
      <c r="I15" s="20">
        <f>[1]石首!$C12</f>
        <v>42</v>
      </c>
      <c r="J15" s="20">
        <f>[1]石首!$B12</f>
        <v>42</v>
      </c>
      <c r="K15" s="20">
        <v>1</v>
      </c>
      <c r="L15" s="20">
        <v>1.5</v>
      </c>
      <c r="M15" s="18"/>
      <c r="N15" s="9">
        <f t="shared" si="1"/>
        <v>0</v>
      </c>
      <c r="O15" s="101">
        <f t="shared" si="2"/>
        <v>39.5</v>
      </c>
      <c r="P15" s="10">
        <v>0.1</v>
      </c>
      <c r="Q15" s="18"/>
      <c r="R15" s="18">
        <f t="shared" si="0"/>
        <v>35.550000000000004</v>
      </c>
      <c r="S15" s="18"/>
      <c r="T15" s="18"/>
      <c r="U15" s="106"/>
      <c r="V15" s="109"/>
    </row>
    <row r="16" spans="1:22">
      <c r="A16" s="106"/>
      <c r="B16" s="106"/>
      <c r="C16" s="109"/>
      <c r="D16" s="106"/>
      <c r="E16" s="106"/>
      <c r="F16" s="106"/>
      <c r="G16" s="106"/>
      <c r="H16" s="54" t="str">
        <f>[1]石首!$A13</f>
        <v>石首</v>
      </c>
      <c r="I16" s="20">
        <f>[1]石首!$C13</f>
        <v>50</v>
      </c>
      <c r="J16" s="20">
        <f>[1]石首!$B13</f>
        <v>50</v>
      </c>
      <c r="K16" s="20">
        <v>1</v>
      </c>
      <c r="L16" s="20">
        <v>1.5</v>
      </c>
      <c r="M16" s="18"/>
      <c r="N16" s="9">
        <f t="shared" si="1"/>
        <v>0</v>
      </c>
      <c r="O16" s="101">
        <f t="shared" si="2"/>
        <v>47.5</v>
      </c>
      <c r="P16" s="10">
        <v>0.1</v>
      </c>
      <c r="Q16" s="18"/>
      <c r="R16" s="18">
        <f t="shared" si="0"/>
        <v>42.75</v>
      </c>
      <c r="S16" s="18"/>
      <c r="T16" s="18"/>
      <c r="U16" s="106"/>
      <c r="V16" s="109"/>
    </row>
    <row r="17" spans="1:22">
      <c r="A17" s="106"/>
      <c r="B17" s="106"/>
      <c r="C17" s="109"/>
      <c r="D17" s="106"/>
      <c r="E17" s="106"/>
      <c r="F17" s="106"/>
      <c r="G17" s="106"/>
      <c r="H17" s="56" t="str">
        <f>[1]石首!$A14</f>
        <v>茅草街</v>
      </c>
      <c r="I17" s="20">
        <f>[1]石首!$C14</f>
        <v>19</v>
      </c>
      <c r="J17" s="20">
        <f>[1]石首!$B14</f>
        <v>23</v>
      </c>
      <c r="K17" s="20">
        <v>1</v>
      </c>
      <c r="L17" s="20">
        <v>1.5</v>
      </c>
      <c r="M17" s="18"/>
      <c r="N17" s="9">
        <f t="shared" si="1"/>
        <v>2</v>
      </c>
      <c r="O17" s="101">
        <f t="shared" si="2"/>
        <v>18.5</v>
      </c>
      <c r="P17" s="10">
        <v>0.1</v>
      </c>
      <c r="Q17" s="18"/>
      <c r="R17" s="18">
        <f t="shared" si="0"/>
        <v>16.650000000000002</v>
      </c>
      <c r="S17" s="18"/>
      <c r="T17" s="18"/>
      <c r="U17" s="106"/>
      <c r="V17" s="109"/>
    </row>
    <row r="18" spans="1:22">
      <c r="A18" s="106"/>
      <c r="B18" s="106"/>
      <c r="C18" s="109"/>
      <c r="D18" s="106"/>
      <c r="E18" s="106"/>
      <c r="F18" s="106"/>
      <c r="G18" s="106"/>
      <c r="H18" s="56" t="str">
        <f>[1]石首!$A15</f>
        <v>文明桥</v>
      </c>
      <c r="I18" s="20">
        <f>[1]石首!$C15</f>
        <v>26</v>
      </c>
      <c r="J18" s="20">
        <f>[1]石首!$B15</f>
        <v>27</v>
      </c>
      <c r="K18" s="20">
        <v>1</v>
      </c>
      <c r="L18" s="20">
        <v>1.5</v>
      </c>
      <c r="M18" s="18"/>
      <c r="N18" s="9">
        <f t="shared" si="1"/>
        <v>0.5</v>
      </c>
      <c r="O18" s="101">
        <f t="shared" si="2"/>
        <v>24</v>
      </c>
      <c r="P18" s="10">
        <v>0.1</v>
      </c>
      <c r="Q18" s="18"/>
      <c r="R18" s="18">
        <f t="shared" si="0"/>
        <v>21.6</v>
      </c>
      <c r="S18" s="18"/>
      <c r="T18" s="18"/>
      <c r="U18" s="106"/>
      <c r="V18" s="109"/>
    </row>
    <row r="19" spans="1:22">
      <c r="A19" s="106"/>
      <c r="B19" s="106"/>
      <c r="C19" s="109"/>
      <c r="D19" s="106"/>
      <c r="E19" s="106"/>
      <c r="F19" s="106"/>
      <c r="G19" s="106"/>
      <c r="H19" s="56" t="str">
        <f>[1]石首!$A16</f>
        <v>文胜桥</v>
      </c>
      <c r="I19" s="20">
        <f>[1]石首!$C16</f>
        <v>27</v>
      </c>
      <c r="J19" s="20">
        <f>[1]石首!$B16</f>
        <v>28</v>
      </c>
      <c r="K19" s="20">
        <v>1</v>
      </c>
      <c r="L19" s="20">
        <v>1.5</v>
      </c>
      <c r="M19" s="18"/>
      <c r="N19" s="9">
        <f t="shared" si="1"/>
        <v>0.5</v>
      </c>
      <c r="O19" s="101">
        <f t="shared" si="2"/>
        <v>25</v>
      </c>
      <c r="P19" s="10">
        <v>0.1</v>
      </c>
      <c r="Q19" s="18"/>
      <c r="R19" s="18">
        <f t="shared" si="0"/>
        <v>22.5</v>
      </c>
      <c r="S19" s="18"/>
      <c r="T19" s="18"/>
      <c r="U19" s="106"/>
      <c r="V19" s="109"/>
    </row>
    <row r="20" spans="1:22">
      <c r="A20" s="106"/>
      <c r="B20" s="106"/>
      <c r="C20" s="109"/>
      <c r="D20" s="106"/>
      <c r="E20" s="106"/>
      <c r="F20" s="106"/>
      <c r="G20" s="106"/>
      <c r="H20" s="56" t="str">
        <f>[1]石首!$A17</f>
        <v>南县</v>
      </c>
      <c r="I20" s="20">
        <f>[1]石首!$C17</f>
        <v>34</v>
      </c>
      <c r="J20" s="20">
        <f>[1]石首!$B17</f>
        <v>35</v>
      </c>
      <c r="K20" s="20">
        <v>1</v>
      </c>
      <c r="L20" s="20">
        <v>1.5</v>
      </c>
      <c r="M20" s="18"/>
      <c r="N20" s="9">
        <f t="shared" si="1"/>
        <v>0.5</v>
      </c>
      <c r="O20" s="101">
        <f t="shared" si="2"/>
        <v>32</v>
      </c>
      <c r="P20" s="10">
        <v>0.1</v>
      </c>
      <c r="Q20" s="18"/>
      <c r="R20" s="18">
        <f t="shared" si="0"/>
        <v>28.8</v>
      </c>
      <c r="S20" s="18"/>
      <c r="T20" s="18"/>
      <c r="U20" s="106"/>
      <c r="V20" s="109"/>
    </row>
    <row r="21" spans="1:22">
      <c r="A21" s="106"/>
      <c r="B21" s="106"/>
      <c r="C21" s="109"/>
      <c r="D21" s="106"/>
      <c r="E21" s="106"/>
      <c r="F21" s="106"/>
      <c r="G21" s="106"/>
      <c r="H21" s="56" t="str">
        <f>[1]石首!$A18</f>
        <v>张家湾</v>
      </c>
      <c r="I21" s="20">
        <f>[1]石首!$C18</f>
        <v>35</v>
      </c>
      <c r="J21" s="20">
        <f>[1]石首!$B18</f>
        <v>35</v>
      </c>
      <c r="K21" s="20">
        <v>1</v>
      </c>
      <c r="L21" s="20">
        <v>1.5</v>
      </c>
      <c r="M21" s="18"/>
      <c r="N21" s="9">
        <f t="shared" si="1"/>
        <v>0</v>
      </c>
      <c r="O21" s="101">
        <f t="shared" si="2"/>
        <v>32.5</v>
      </c>
      <c r="P21" s="10">
        <v>0.1</v>
      </c>
      <c r="Q21" s="18"/>
      <c r="R21" s="18">
        <f t="shared" si="0"/>
        <v>29.25</v>
      </c>
      <c r="S21" s="18"/>
      <c r="T21" s="18"/>
      <c r="U21" s="106"/>
      <c r="V21" s="109"/>
    </row>
    <row r="22" spans="1:22">
      <c r="A22" s="106"/>
      <c r="B22" s="106"/>
      <c r="C22" s="109"/>
      <c r="D22" s="106"/>
      <c r="E22" s="106"/>
      <c r="F22" s="106"/>
      <c r="G22" s="106"/>
      <c r="H22" s="56" t="str">
        <f>[1]石首!$A19</f>
        <v>新河口</v>
      </c>
      <c r="I22" s="20">
        <f>[1]石首!$C19</f>
        <v>36</v>
      </c>
      <c r="J22" s="20">
        <f>[1]石首!$B19</f>
        <v>40</v>
      </c>
      <c r="K22" s="20">
        <v>1</v>
      </c>
      <c r="L22" s="20">
        <v>1.5</v>
      </c>
      <c r="M22" s="18"/>
      <c r="N22" s="9">
        <f t="shared" si="1"/>
        <v>2</v>
      </c>
      <c r="O22" s="101">
        <f t="shared" si="2"/>
        <v>35.5</v>
      </c>
      <c r="P22" s="10">
        <v>0.1</v>
      </c>
      <c r="Q22" s="18"/>
      <c r="R22" s="18">
        <f t="shared" si="0"/>
        <v>31.95</v>
      </c>
      <c r="S22" s="18"/>
      <c r="T22" s="18"/>
      <c r="U22" s="106"/>
      <c r="V22" s="109"/>
    </row>
    <row r="23" spans="1:22">
      <c r="A23" s="106"/>
      <c r="B23" s="106"/>
      <c r="C23" s="109"/>
      <c r="D23" s="106"/>
      <c r="E23" s="106"/>
      <c r="F23" s="106"/>
      <c r="G23" s="106"/>
      <c r="H23" s="54" t="str">
        <f>[1]石首!$A20</f>
        <v>华容</v>
      </c>
      <c r="I23" s="20">
        <f>[1]石首!$C20</f>
        <v>40</v>
      </c>
      <c r="J23" s="20">
        <f>[1]石首!$B20</f>
        <v>45</v>
      </c>
      <c r="K23" s="20">
        <v>1</v>
      </c>
      <c r="L23" s="20">
        <v>1.5</v>
      </c>
      <c r="M23" s="18"/>
      <c r="N23" s="9">
        <f t="shared" si="1"/>
        <v>2.5</v>
      </c>
      <c r="O23" s="101">
        <f t="shared" si="2"/>
        <v>40</v>
      </c>
      <c r="P23" s="10">
        <v>0.1</v>
      </c>
      <c r="Q23" s="18"/>
      <c r="R23" s="18">
        <f t="shared" si="0"/>
        <v>36</v>
      </c>
      <c r="S23" s="18"/>
      <c r="T23" s="18"/>
      <c r="U23" s="106"/>
      <c r="V23" s="109"/>
    </row>
    <row r="24" spans="1:22">
      <c r="A24" s="106"/>
      <c r="B24" s="106"/>
      <c r="C24" s="109"/>
      <c r="D24" s="106"/>
      <c r="E24" s="106"/>
      <c r="F24" s="106"/>
      <c r="G24" s="106"/>
      <c r="H24" s="54" t="str">
        <f>[1]石首!$A21</f>
        <v>万儒</v>
      </c>
      <c r="I24" s="20">
        <f>[1]石首!$C21</f>
        <v>42</v>
      </c>
      <c r="J24" s="20">
        <f>[1]石首!$B21</f>
        <v>50</v>
      </c>
      <c r="K24" s="20">
        <v>1</v>
      </c>
      <c r="L24" s="20">
        <v>1.5</v>
      </c>
      <c r="M24" s="18"/>
      <c r="N24" s="9">
        <f t="shared" si="1"/>
        <v>4</v>
      </c>
      <c r="O24" s="101">
        <f t="shared" si="2"/>
        <v>43.5</v>
      </c>
      <c r="P24" s="10">
        <v>0.1</v>
      </c>
      <c r="Q24" s="18"/>
      <c r="R24" s="18">
        <f t="shared" si="0"/>
        <v>39.15</v>
      </c>
      <c r="S24" s="18"/>
      <c r="T24" s="18"/>
      <c r="U24" s="106"/>
      <c r="V24" s="109"/>
    </row>
    <row r="25" spans="1:22">
      <c r="A25" s="107"/>
      <c r="B25" s="107"/>
      <c r="C25" s="110"/>
      <c r="D25" s="107"/>
      <c r="E25" s="107"/>
      <c r="F25" s="107"/>
      <c r="G25" s="107"/>
      <c r="H25" s="54" t="str">
        <f>[1]石首!$A22</f>
        <v>石首</v>
      </c>
      <c r="I25" s="20">
        <f>[1]石首!$C22</f>
        <v>50</v>
      </c>
      <c r="J25" s="20">
        <f>[1]石首!$B22</f>
        <v>60</v>
      </c>
      <c r="K25" s="20">
        <v>1</v>
      </c>
      <c r="L25" s="20">
        <v>1.5</v>
      </c>
      <c r="M25" s="18"/>
      <c r="N25" s="9">
        <f t="shared" si="1"/>
        <v>5</v>
      </c>
      <c r="O25" s="101">
        <f t="shared" si="2"/>
        <v>52.5</v>
      </c>
      <c r="P25" s="10">
        <v>0.1</v>
      </c>
      <c r="Q25" s="18"/>
      <c r="R25" s="18">
        <f t="shared" si="0"/>
        <v>47.25</v>
      </c>
      <c r="S25" s="18"/>
      <c r="T25" s="18"/>
      <c r="U25" s="106"/>
      <c r="V25" s="110"/>
    </row>
    <row r="26" spans="1:22" s="11" customFormat="1">
      <c r="A26" s="127" t="s">
        <v>201</v>
      </c>
      <c r="B26" s="127" t="s">
        <v>199</v>
      </c>
      <c r="C26" s="127" t="s">
        <v>207</v>
      </c>
      <c r="D26" s="127">
        <v>1</v>
      </c>
      <c r="E26" s="127" t="s">
        <v>203</v>
      </c>
      <c r="F26" s="160"/>
      <c r="G26" s="163" t="s">
        <v>205</v>
      </c>
      <c r="H26" s="56" t="s">
        <v>208</v>
      </c>
      <c r="I26" s="54">
        <v>19</v>
      </c>
      <c r="J26" s="54">
        <v>22</v>
      </c>
      <c r="K26" s="54">
        <v>1</v>
      </c>
      <c r="L26" s="54"/>
      <c r="M26" s="48"/>
      <c r="N26" s="9">
        <v>1.5</v>
      </c>
      <c r="O26" s="101">
        <f t="shared" si="2"/>
        <v>19.5</v>
      </c>
      <c r="P26" s="10">
        <v>0.09</v>
      </c>
      <c r="Q26" s="48"/>
      <c r="R26" s="8">
        <f>(J26-K26-N26)*0.91</f>
        <v>17.745000000000001</v>
      </c>
      <c r="S26" s="37"/>
      <c r="T26" s="37"/>
      <c r="U26" s="106" t="s">
        <v>218</v>
      </c>
      <c r="V26" s="130" t="s">
        <v>361</v>
      </c>
    </row>
    <row r="27" spans="1:22">
      <c r="A27" s="128"/>
      <c r="B27" s="128"/>
      <c r="C27" s="128"/>
      <c r="D27" s="128"/>
      <c r="E27" s="128"/>
      <c r="F27" s="161"/>
      <c r="G27" s="164"/>
      <c r="H27" s="56" t="s">
        <v>36</v>
      </c>
      <c r="I27" s="48">
        <v>31</v>
      </c>
      <c r="J27" s="48">
        <v>31</v>
      </c>
      <c r="K27" s="48">
        <v>1</v>
      </c>
      <c r="L27" s="48"/>
      <c r="M27" s="48"/>
      <c r="N27" s="9">
        <v>0</v>
      </c>
      <c r="O27" s="101">
        <f t="shared" si="2"/>
        <v>30</v>
      </c>
      <c r="P27" s="10">
        <v>0.09</v>
      </c>
      <c r="Q27" s="48"/>
      <c r="R27" s="8">
        <f t="shared" ref="R27:R45" si="3">(J27-K27-N27)*0.91</f>
        <v>27.3</v>
      </c>
      <c r="S27" s="48"/>
      <c r="T27" s="48"/>
      <c r="U27" s="106"/>
      <c r="V27" s="131"/>
    </row>
    <row r="28" spans="1:22">
      <c r="A28" s="128"/>
      <c r="B28" s="128"/>
      <c r="C28" s="128"/>
      <c r="D28" s="128"/>
      <c r="E28" s="128"/>
      <c r="F28" s="161"/>
      <c r="G28" s="164"/>
      <c r="H28" s="56" t="s">
        <v>209</v>
      </c>
      <c r="I28" s="48">
        <v>26</v>
      </c>
      <c r="J28" s="48">
        <v>26</v>
      </c>
      <c r="K28" s="48">
        <v>1</v>
      </c>
      <c r="L28" s="48"/>
      <c r="M28" s="48"/>
      <c r="N28" s="9">
        <v>0</v>
      </c>
      <c r="O28" s="101">
        <f t="shared" si="2"/>
        <v>25</v>
      </c>
      <c r="P28" s="10">
        <v>0.09</v>
      </c>
      <c r="Q28" s="48"/>
      <c r="R28" s="8">
        <f t="shared" si="3"/>
        <v>22.75</v>
      </c>
      <c r="S28" s="48"/>
      <c r="T28" s="48"/>
      <c r="U28" s="106"/>
      <c r="V28" s="131"/>
    </row>
    <row r="29" spans="1:22">
      <c r="A29" s="128"/>
      <c r="B29" s="128"/>
      <c r="C29" s="128"/>
      <c r="D29" s="128"/>
      <c r="E29" s="128"/>
      <c r="F29" s="161"/>
      <c r="G29" s="164"/>
      <c r="H29" s="32" t="s">
        <v>33</v>
      </c>
      <c r="I29" s="48">
        <v>27</v>
      </c>
      <c r="J29" s="48">
        <v>27</v>
      </c>
      <c r="K29" s="48">
        <v>1</v>
      </c>
      <c r="L29" s="48"/>
      <c r="M29" s="48"/>
      <c r="N29" s="9">
        <v>0</v>
      </c>
      <c r="O29" s="101">
        <f t="shared" si="2"/>
        <v>26</v>
      </c>
      <c r="P29" s="10">
        <v>0.09</v>
      </c>
      <c r="Q29" s="48"/>
      <c r="R29" s="8">
        <f t="shared" si="3"/>
        <v>23.66</v>
      </c>
      <c r="S29" s="48"/>
      <c r="T29" s="48"/>
      <c r="U29" s="106"/>
      <c r="V29" s="131"/>
    </row>
    <row r="30" spans="1:22">
      <c r="A30" s="128"/>
      <c r="B30" s="128"/>
      <c r="C30" s="128"/>
      <c r="D30" s="128"/>
      <c r="E30" s="128"/>
      <c r="F30" s="161"/>
      <c r="G30" s="164"/>
      <c r="H30" s="32" t="s">
        <v>37</v>
      </c>
      <c r="I30" s="48">
        <v>34</v>
      </c>
      <c r="J30" s="48">
        <v>34</v>
      </c>
      <c r="K30" s="48">
        <v>1</v>
      </c>
      <c r="L30" s="48"/>
      <c r="M30" s="48"/>
      <c r="N30" s="9">
        <v>0</v>
      </c>
      <c r="O30" s="101">
        <f t="shared" si="2"/>
        <v>33</v>
      </c>
      <c r="P30" s="10">
        <v>0.09</v>
      </c>
      <c r="Q30" s="48"/>
      <c r="R30" s="8">
        <f t="shared" si="3"/>
        <v>30.03</v>
      </c>
      <c r="S30" s="48"/>
      <c r="T30" s="48"/>
      <c r="U30" s="106"/>
      <c r="V30" s="131"/>
    </row>
    <row r="31" spans="1:22">
      <c r="A31" s="128"/>
      <c r="B31" s="128"/>
      <c r="C31" s="128"/>
      <c r="D31" s="128"/>
      <c r="E31" s="128"/>
      <c r="F31" s="161"/>
      <c r="G31" s="164"/>
      <c r="H31" s="32" t="s">
        <v>210</v>
      </c>
      <c r="I31" s="48">
        <v>35</v>
      </c>
      <c r="J31" s="48">
        <v>35</v>
      </c>
      <c r="K31" s="48">
        <v>1</v>
      </c>
      <c r="L31" s="48"/>
      <c r="M31" s="48"/>
      <c r="N31" s="9">
        <v>0</v>
      </c>
      <c r="O31" s="101">
        <f t="shared" si="2"/>
        <v>34</v>
      </c>
      <c r="P31" s="10">
        <v>0.09</v>
      </c>
      <c r="Q31" s="48"/>
      <c r="R31" s="8">
        <f t="shared" si="3"/>
        <v>30.94</v>
      </c>
      <c r="S31" s="48"/>
      <c r="T31" s="48"/>
      <c r="U31" s="106"/>
      <c r="V31" s="131"/>
    </row>
    <row r="32" spans="1:22">
      <c r="A32" s="128"/>
      <c r="B32" s="128"/>
      <c r="C32" s="128"/>
      <c r="D32" s="128"/>
      <c r="E32" s="128"/>
      <c r="F32" s="161"/>
      <c r="G32" s="164"/>
      <c r="H32" s="32" t="s">
        <v>211</v>
      </c>
      <c r="I32" s="48">
        <v>36</v>
      </c>
      <c r="J32" s="48">
        <v>36</v>
      </c>
      <c r="K32" s="48">
        <v>1</v>
      </c>
      <c r="L32" s="48"/>
      <c r="M32" s="48"/>
      <c r="N32" s="9">
        <v>0</v>
      </c>
      <c r="O32" s="101">
        <f t="shared" si="2"/>
        <v>35</v>
      </c>
      <c r="P32" s="10">
        <v>0.09</v>
      </c>
      <c r="Q32" s="48"/>
      <c r="R32" s="8">
        <f t="shared" si="3"/>
        <v>31.85</v>
      </c>
      <c r="S32" s="48"/>
      <c r="T32" s="48"/>
      <c r="U32" s="106"/>
      <c r="V32" s="131"/>
    </row>
    <row r="33" spans="1:22">
      <c r="A33" s="128"/>
      <c r="B33" s="128"/>
      <c r="C33" s="128"/>
      <c r="D33" s="128"/>
      <c r="E33" s="128"/>
      <c r="F33" s="161"/>
      <c r="G33" s="164"/>
      <c r="H33" s="56" t="s">
        <v>212</v>
      </c>
      <c r="I33" s="54">
        <v>39</v>
      </c>
      <c r="J33" s="54">
        <v>39</v>
      </c>
      <c r="K33" s="54">
        <v>1</v>
      </c>
      <c r="L33" s="54"/>
      <c r="M33" s="48"/>
      <c r="N33" s="9">
        <v>0</v>
      </c>
      <c r="O33" s="101">
        <f t="shared" si="2"/>
        <v>38</v>
      </c>
      <c r="P33" s="10">
        <v>0.09</v>
      </c>
      <c r="Q33" s="48"/>
      <c r="R33" s="8">
        <f t="shared" si="3"/>
        <v>34.58</v>
      </c>
      <c r="S33" s="48"/>
      <c r="T33" s="48"/>
      <c r="U33" s="106"/>
      <c r="V33" s="131"/>
    </row>
    <row r="34" spans="1:22">
      <c r="A34" s="128"/>
      <c r="B34" s="128"/>
      <c r="C34" s="128"/>
      <c r="D34" s="128"/>
      <c r="E34" s="128"/>
      <c r="F34" s="161"/>
      <c r="G34" s="164"/>
      <c r="H34" s="56" t="s">
        <v>213</v>
      </c>
      <c r="I34" s="54">
        <v>40</v>
      </c>
      <c r="J34" s="54">
        <v>40</v>
      </c>
      <c r="K34" s="54">
        <v>1</v>
      </c>
      <c r="L34" s="54"/>
      <c r="M34" s="48"/>
      <c r="N34" s="9">
        <v>0</v>
      </c>
      <c r="O34" s="101">
        <f t="shared" si="2"/>
        <v>39</v>
      </c>
      <c r="P34" s="10">
        <v>0.09</v>
      </c>
      <c r="Q34" s="48"/>
      <c r="R34" s="8">
        <f t="shared" si="3"/>
        <v>35.49</v>
      </c>
      <c r="S34" s="48"/>
      <c r="T34" s="48"/>
      <c r="U34" s="106"/>
      <c r="V34" s="131"/>
    </row>
    <row r="35" spans="1:22">
      <c r="A35" s="128"/>
      <c r="B35" s="128"/>
      <c r="C35" s="128"/>
      <c r="D35" s="128"/>
      <c r="E35" s="128"/>
      <c r="F35" s="161"/>
      <c r="G35" s="164"/>
      <c r="H35" s="32" t="s">
        <v>214</v>
      </c>
      <c r="I35" s="48">
        <v>42</v>
      </c>
      <c r="J35" s="48">
        <v>42</v>
      </c>
      <c r="K35" s="48">
        <v>1</v>
      </c>
      <c r="L35" s="48"/>
      <c r="M35" s="48"/>
      <c r="N35" s="9">
        <v>0</v>
      </c>
      <c r="O35" s="101">
        <f t="shared" si="2"/>
        <v>41</v>
      </c>
      <c r="P35" s="10">
        <v>0.09</v>
      </c>
      <c r="Q35" s="48"/>
      <c r="R35" s="8">
        <f t="shared" si="3"/>
        <v>37.31</v>
      </c>
      <c r="S35" s="48"/>
      <c r="T35" s="48"/>
      <c r="U35" s="106"/>
      <c r="V35" s="131"/>
    </row>
    <row r="36" spans="1:22" ht="13.5" customHeight="1">
      <c r="A36" s="128"/>
      <c r="B36" s="128"/>
      <c r="C36" s="128"/>
      <c r="D36" s="128"/>
      <c r="E36" s="128"/>
      <c r="F36" s="161"/>
      <c r="G36" s="164"/>
      <c r="H36" s="32" t="s">
        <v>215</v>
      </c>
      <c r="I36" s="48">
        <v>50</v>
      </c>
      <c r="J36" s="48">
        <v>50</v>
      </c>
      <c r="K36" s="48">
        <v>1</v>
      </c>
      <c r="L36" s="48"/>
      <c r="M36" s="48"/>
      <c r="N36" s="9">
        <v>0</v>
      </c>
      <c r="O36" s="101">
        <f t="shared" si="2"/>
        <v>49</v>
      </c>
      <c r="P36" s="10">
        <v>0.09</v>
      </c>
      <c r="Q36" s="48"/>
      <c r="R36" s="8">
        <f t="shared" si="3"/>
        <v>44.59</v>
      </c>
      <c r="S36" s="48"/>
      <c r="T36" s="48"/>
      <c r="U36" s="106"/>
      <c r="V36" s="131"/>
    </row>
    <row r="37" spans="1:22">
      <c r="A37" s="128"/>
      <c r="B37" s="128"/>
      <c r="C37" s="128"/>
      <c r="D37" s="128"/>
      <c r="E37" s="128"/>
      <c r="F37" s="161"/>
      <c r="G37" s="164"/>
      <c r="H37" s="32" t="s">
        <v>208</v>
      </c>
      <c r="I37" s="48">
        <v>19</v>
      </c>
      <c r="J37" s="48">
        <v>23</v>
      </c>
      <c r="K37" s="48">
        <v>1</v>
      </c>
      <c r="L37" s="48"/>
      <c r="M37" s="48"/>
      <c r="N37" s="9">
        <v>2</v>
      </c>
      <c r="O37" s="101">
        <f t="shared" si="2"/>
        <v>20</v>
      </c>
      <c r="P37" s="10">
        <v>0.09</v>
      </c>
      <c r="Q37" s="48"/>
      <c r="R37" s="8">
        <f t="shared" si="3"/>
        <v>18.2</v>
      </c>
      <c r="S37" s="48"/>
      <c r="T37" s="48"/>
      <c r="U37" s="106"/>
      <c r="V37" s="131"/>
    </row>
    <row r="38" spans="1:22">
      <c r="A38" s="128"/>
      <c r="B38" s="128"/>
      <c r="C38" s="128"/>
      <c r="D38" s="128"/>
      <c r="E38" s="128"/>
      <c r="F38" s="161"/>
      <c r="G38" s="164"/>
      <c r="H38" s="32" t="s">
        <v>209</v>
      </c>
      <c r="I38" s="48">
        <v>26</v>
      </c>
      <c r="J38" s="48">
        <v>27</v>
      </c>
      <c r="K38" s="48">
        <v>1</v>
      </c>
      <c r="L38" s="48"/>
      <c r="M38" s="48"/>
      <c r="N38" s="9">
        <v>0.5</v>
      </c>
      <c r="O38" s="101">
        <f t="shared" si="2"/>
        <v>25.5</v>
      </c>
      <c r="P38" s="10">
        <v>0.09</v>
      </c>
      <c r="Q38" s="48"/>
      <c r="R38" s="8">
        <f t="shared" si="3"/>
        <v>23.205000000000002</v>
      </c>
      <c r="S38" s="48"/>
      <c r="T38" s="48"/>
      <c r="U38" s="106"/>
      <c r="V38" s="131"/>
    </row>
    <row r="39" spans="1:22">
      <c r="A39" s="128"/>
      <c r="B39" s="128"/>
      <c r="C39" s="128"/>
      <c r="D39" s="128"/>
      <c r="E39" s="128"/>
      <c r="F39" s="161"/>
      <c r="G39" s="164"/>
      <c r="H39" s="32" t="s">
        <v>33</v>
      </c>
      <c r="I39" s="48">
        <v>27</v>
      </c>
      <c r="J39" s="48">
        <v>28</v>
      </c>
      <c r="K39" s="48">
        <v>1</v>
      </c>
      <c r="L39" s="48"/>
      <c r="M39" s="48"/>
      <c r="N39" s="9">
        <v>0.5</v>
      </c>
      <c r="O39" s="101">
        <f t="shared" si="2"/>
        <v>26.5</v>
      </c>
      <c r="P39" s="10">
        <v>0.09</v>
      </c>
      <c r="Q39" s="48"/>
      <c r="R39" s="8">
        <f t="shared" si="3"/>
        <v>24.115000000000002</v>
      </c>
      <c r="S39" s="48"/>
      <c r="T39" s="48"/>
      <c r="U39" s="106"/>
      <c r="V39" s="131"/>
    </row>
    <row r="40" spans="1:22">
      <c r="A40" s="128"/>
      <c r="B40" s="128"/>
      <c r="C40" s="128"/>
      <c r="D40" s="128"/>
      <c r="E40" s="128"/>
      <c r="F40" s="161"/>
      <c r="G40" s="164"/>
      <c r="H40" s="32" t="s">
        <v>37</v>
      </c>
      <c r="I40" s="48">
        <v>34</v>
      </c>
      <c r="J40" s="48">
        <v>35</v>
      </c>
      <c r="K40" s="48">
        <v>1</v>
      </c>
      <c r="L40" s="48"/>
      <c r="M40" s="48"/>
      <c r="N40" s="9">
        <v>0.5</v>
      </c>
      <c r="O40" s="101">
        <f t="shared" si="2"/>
        <v>33.5</v>
      </c>
      <c r="P40" s="10">
        <v>0.09</v>
      </c>
      <c r="Q40" s="48"/>
      <c r="R40" s="8">
        <f t="shared" si="3"/>
        <v>30.484999999999999</v>
      </c>
      <c r="S40" s="48"/>
      <c r="T40" s="48"/>
      <c r="U40" s="106"/>
      <c r="V40" s="131"/>
    </row>
    <row r="41" spans="1:22">
      <c r="A41" s="128"/>
      <c r="B41" s="128"/>
      <c r="C41" s="128"/>
      <c r="D41" s="128"/>
      <c r="E41" s="128"/>
      <c r="F41" s="161"/>
      <c r="G41" s="164"/>
      <c r="H41" s="56" t="s">
        <v>210</v>
      </c>
      <c r="I41" s="54">
        <v>35</v>
      </c>
      <c r="J41" s="54">
        <v>35</v>
      </c>
      <c r="K41" s="54">
        <v>1</v>
      </c>
      <c r="L41" s="54"/>
      <c r="M41" s="48"/>
      <c r="N41" s="9">
        <v>0</v>
      </c>
      <c r="O41" s="101">
        <f t="shared" si="2"/>
        <v>34</v>
      </c>
      <c r="P41" s="10">
        <v>0.09</v>
      </c>
      <c r="Q41" s="48"/>
      <c r="R41" s="8">
        <f t="shared" si="3"/>
        <v>30.94</v>
      </c>
      <c r="S41" s="48"/>
      <c r="T41" s="48"/>
      <c r="U41" s="106"/>
      <c r="V41" s="131"/>
    </row>
    <row r="42" spans="1:22">
      <c r="A42" s="128"/>
      <c r="B42" s="128"/>
      <c r="C42" s="128"/>
      <c r="D42" s="128"/>
      <c r="E42" s="128"/>
      <c r="F42" s="161"/>
      <c r="G42" s="164"/>
      <c r="H42" s="32" t="s">
        <v>211</v>
      </c>
      <c r="I42" s="48">
        <v>36</v>
      </c>
      <c r="J42" s="48">
        <v>40</v>
      </c>
      <c r="K42" s="48">
        <v>1</v>
      </c>
      <c r="L42" s="48"/>
      <c r="M42" s="48"/>
      <c r="N42" s="9">
        <v>2</v>
      </c>
      <c r="O42" s="101">
        <f t="shared" si="2"/>
        <v>37</v>
      </c>
      <c r="P42" s="10">
        <v>0.09</v>
      </c>
      <c r="Q42" s="48"/>
      <c r="R42" s="8">
        <f t="shared" si="3"/>
        <v>33.67</v>
      </c>
      <c r="S42" s="48"/>
      <c r="T42" s="48"/>
      <c r="U42" s="106"/>
      <c r="V42" s="131"/>
    </row>
    <row r="43" spans="1:22">
      <c r="A43" s="128"/>
      <c r="B43" s="128"/>
      <c r="C43" s="128"/>
      <c r="D43" s="128"/>
      <c r="E43" s="128"/>
      <c r="F43" s="161"/>
      <c r="G43" s="164"/>
      <c r="H43" s="32" t="s">
        <v>213</v>
      </c>
      <c r="I43" s="48">
        <v>40</v>
      </c>
      <c r="J43" s="48">
        <v>45</v>
      </c>
      <c r="K43" s="48">
        <v>1</v>
      </c>
      <c r="L43" s="48"/>
      <c r="M43" s="48"/>
      <c r="N43" s="9">
        <v>2.5</v>
      </c>
      <c r="O43" s="101">
        <f t="shared" si="2"/>
        <v>41.5</v>
      </c>
      <c r="P43" s="10">
        <v>0.09</v>
      </c>
      <c r="Q43" s="48"/>
      <c r="R43" s="8">
        <f t="shared" si="3"/>
        <v>37.765000000000001</v>
      </c>
      <c r="S43" s="48"/>
      <c r="T43" s="48"/>
      <c r="U43" s="106"/>
      <c r="V43" s="131"/>
    </row>
    <row r="44" spans="1:22">
      <c r="A44" s="128"/>
      <c r="B44" s="128"/>
      <c r="C44" s="128"/>
      <c r="D44" s="128"/>
      <c r="E44" s="128"/>
      <c r="F44" s="161"/>
      <c r="G44" s="164"/>
      <c r="H44" s="32" t="s">
        <v>214</v>
      </c>
      <c r="I44" s="48">
        <v>42</v>
      </c>
      <c r="J44" s="48">
        <v>50</v>
      </c>
      <c r="K44" s="48">
        <v>1</v>
      </c>
      <c r="L44" s="48"/>
      <c r="M44" s="48"/>
      <c r="N44" s="9">
        <v>4</v>
      </c>
      <c r="O44" s="101">
        <f t="shared" si="2"/>
        <v>45</v>
      </c>
      <c r="P44" s="10">
        <v>0.09</v>
      </c>
      <c r="Q44" s="48"/>
      <c r="R44" s="8">
        <f t="shared" si="3"/>
        <v>40.950000000000003</v>
      </c>
      <c r="S44" s="48"/>
      <c r="T44" s="48"/>
      <c r="U44" s="106"/>
      <c r="V44" s="131"/>
    </row>
    <row r="45" spans="1:22" ht="14.25" thickBot="1">
      <c r="A45" s="159"/>
      <c r="B45" s="159"/>
      <c r="C45" s="159"/>
      <c r="D45" s="159"/>
      <c r="E45" s="159"/>
      <c r="F45" s="162"/>
      <c r="G45" s="165"/>
      <c r="H45" s="61" t="s">
        <v>215</v>
      </c>
      <c r="I45" s="62">
        <v>50</v>
      </c>
      <c r="J45" s="62">
        <v>60</v>
      </c>
      <c r="K45" s="62">
        <v>1</v>
      </c>
      <c r="L45" s="62"/>
      <c r="M45" s="62"/>
      <c r="N45" s="63">
        <v>5</v>
      </c>
      <c r="O45" s="101">
        <f t="shared" si="2"/>
        <v>54</v>
      </c>
      <c r="P45" s="66">
        <v>0.09</v>
      </c>
      <c r="Q45" s="62"/>
      <c r="R45" s="67">
        <f t="shared" si="3"/>
        <v>49.14</v>
      </c>
      <c r="S45" s="62"/>
      <c r="T45" s="62"/>
      <c r="U45" s="134"/>
      <c r="V45" s="166"/>
    </row>
    <row r="46" spans="1:22" ht="14.25" thickTop="1">
      <c r="A46" s="107" t="s">
        <v>202</v>
      </c>
      <c r="B46" s="107" t="s">
        <v>200</v>
      </c>
      <c r="C46" s="110" t="str">
        <f>[1]结算方式!$A$5</f>
        <v>茶盘州湘H30616.湘H71990. 湘H72242</v>
      </c>
      <c r="D46" s="129">
        <v>3</v>
      </c>
      <c r="E46" s="129" t="s">
        <v>204</v>
      </c>
      <c r="F46" s="129"/>
      <c r="G46" s="129" t="s">
        <v>216</v>
      </c>
      <c r="H46" s="34" t="str">
        <f>[1]茶盘州!$A3</f>
        <v>茶盘州</v>
      </c>
      <c r="I46" s="34">
        <f>[1]茶盘州!$B3</f>
        <v>26</v>
      </c>
      <c r="J46" s="34">
        <f>[1]茶盘州!$C3</f>
        <v>30</v>
      </c>
      <c r="K46" s="17">
        <v>1</v>
      </c>
      <c r="L46" s="17">
        <v>1.5</v>
      </c>
      <c r="M46" s="17"/>
      <c r="N46" s="35">
        <f>(J46-I46)/2</f>
        <v>2</v>
      </c>
      <c r="O46" s="101">
        <f t="shared" si="2"/>
        <v>25.5</v>
      </c>
      <c r="P46" s="19">
        <v>0.33300000000000002</v>
      </c>
      <c r="Q46" s="17"/>
      <c r="R46" s="36">
        <f>(J46-K46-L46-N46)*66.7%</f>
        <v>17.008500000000002</v>
      </c>
      <c r="S46" s="17"/>
      <c r="T46" s="17"/>
      <c r="U46" s="106" t="s">
        <v>217</v>
      </c>
      <c r="V46" s="109" t="s">
        <v>361</v>
      </c>
    </row>
    <row r="47" spans="1:22">
      <c r="A47" s="111"/>
      <c r="B47" s="111"/>
      <c r="C47" s="118"/>
      <c r="D47" s="157"/>
      <c r="E47" s="157"/>
      <c r="F47" s="157"/>
      <c r="G47" s="157"/>
      <c r="H47" s="34" t="str">
        <f>[1]茶盘州!$A4</f>
        <v>茶盘州</v>
      </c>
      <c r="I47" s="34">
        <f>[1]茶盘州!$B4</f>
        <v>26</v>
      </c>
      <c r="J47" s="34">
        <f>[1]茶盘州!$C4</f>
        <v>35</v>
      </c>
      <c r="K47" s="18">
        <v>1</v>
      </c>
      <c r="L47" s="18">
        <v>1.5</v>
      </c>
      <c r="M47" s="18"/>
      <c r="N47" s="35">
        <f t="shared" ref="N47:N59" si="4">(J47-I47)/2</f>
        <v>4.5</v>
      </c>
      <c r="O47" s="101">
        <f t="shared" si="2"/>
        <v>28</v>
      </c>
      <c r="P47" s="19">
        <v>0.33300000000000002</v>
      </c>
      <c r="Q47" s="18"/>
      <c r="R47" s="36">
        <f t="shared" ref="R47:R59" si="5">(J47-K47-L47-N47)*66.7%</f>
        <v>18.676000000000002</v>
      </c>
      <c r="S47" s="18"/>
      <c r="T47" s="18"/>
      <c r="U47" s="106"/>
      <c r="V47" s="109"/>
    </row>
    <row r="48" spans="1:22">
      <c r="A48" s="111"/>
      <c r="B48" s="111"/>
      <c r="C48" s="118"/>
      <c r="D48" s="157"/>
      <c r="E48" s="157"/>
      <c r="F48" s="157"/>
      <c r="G48" s="157"/>
      <c r="H48" s="34" t="str">
        <f>[1]茶盘州!$A5</f>
        <v>泗湖山</v>
      </c>
      <c r="I48" s="34">
        <f>[1]茶盘州!$B5</f>
        <v>25</v>
      </c>
      <c r="J48" s="34">
        <f>[1]茶盘州!$C5</f>
        <v>28</v>
      </c>
      <c r="K48" s="18">
        <v>1</v>
      </c>
      <c r="L48" s="17">
        <v>1.5</v>
      </c>
      <c r="M48" s="18"/>
      <c r="N48" s="35">
        <f t="shared" si="4"/>
        <v>1.5</v>
      </c>
      <c r="O48" s="101">
        <f t="shared" si="2"/>
        <v>24</v>
      </c>
      <c r="P48" s="19">
        <v>0.33300000000000002</v>
      </c>
      <c r="Q48" s="18"/>
      <c r="R48" s="36">
        <f t="shared" si="5"/>
        <v>16.008000000000003</v>
      </c>
      <c r="S48" s="18"/>
      <c r="T48" s="18"/>
      <c r="U48" s="106"/>
      <c r="V48" s="109"/>
    </row>
    <row r="49" spans="1:22">
      <c r="A49" s="111"/>
      <c r="B49" s="111"/>
      <c r="C49" s="118"/>
      <c r="D49" s="157"/>
      <c r="E49" s="157"/>
      <c r="F49" s="157"/>
      <c r="G49" s="157"/>
      <c r="H49" s="34" t="str">
        <f>[1]茶盘州!$A6</f>
        <v>泗湖山</v>
      </c>
      <c r="I49" s="34">
        <f>[1]茶盘州!$B6</f>
        <v>25</v>
      </c>
      <c r="J49" s="34">
        <f>[1]茶盘州!$C6</f>
        <v>33</v>
      </c>
      <c r="K49" s="18">
        <v>1</v>
      </c>
      <c r="L49" s="18">
        <v>1.5</v>
      </c>
      <c r="M49" s="18"/>
      <c r="N49" s="35">
        <f t="shared" si="4"/>
        <v>4</v>
      </c>
      <c r="O49" s="101">
        <f t="shared" si="2"/>
        <v>26.5</v>
      </c>
      <c r="P49" s="19">
        <v>0.33300000000000002</v>
      </c>
      <c r="Q49" s="18"/>
      <c r="R49" s="36">
        <f t="shared" si="5"/>
        <v>17.6755</v>
      </c>
      <c r="S49" s="18"/>
      <c r="T49" s="18"/>
      <c r="U49" s="106"/>
      <c r="V49" s="109"/>
    </row>
    <row r="50" spans="1:22">
      <c r="A50" s="111"/>
      <c r="B50" s="111"/>
      <c r="C50" s="118"/>
      <c r="D50" s="157"/>
      <c r="E50" s="157"/>
      <c r="F50" s="157"/>
      <c r="G50" s="157"/>
      <c r="H50" s="34" t="str">
        <f>[1]茶盘州!$A7</f>
        <v>三州咀</v>
      </c>
      <c r="I50" s="34">
        <f>[1]茶盘州!$B7</f>
        <v>23</v>
      </c>
      <c r="J50" s="34">
        <f>[1]茶盘州!$C7</f>
        <v>26.5</v>
      </c>
      <c r="K50" s="18">
        <v>1</v>
      </c>
      <c r="L50" s="17">
        <v>1.5</v>
      </c>
      <c r="M50" s="18"/>
      <c r="N50" s="35">
        <f t="shared" si="4"/>
        <v>1.75</v>
      </c>
      <c r="O50" s="101">
        <f t="shared" si="2"/>
        <v>22.25</v>
      </c>
      <c r="P50" s="19">
        <v>0.33300000000000002</v>
      </c>
      <c r="Q50" s="18"/>
      <c r="R50" s="36">
        <f t="shared" si="5"/>
        <v>14.840750000000002</v>
      </c>
      <c r="S50" s="18"/>
      <c r="T50" s="18"/>
      <c r="U50" s="106"/>
      <c r="V50" s="109"/>
    </row>
    <row r="51" spans="1:22">
      <c r="A51" s="111"/>
      <c r="B51" s="111"/>
      <c r="C51" s="118"/>
      <c r="D51" s="157"/>
      <c r="E51" s="157"/>
      <c r="F51" s="157"/>
      <c r="G51" s="157"/>
      <c r="H51" s="34" t="str">
        <f>[1]茶盘州!$A8</f>
        <v>三州咀</v>
      </c>
      <c r="I51" s="34">
        <f>[1]茶盘州!$B8</f>
        <v>23</v>
      </c>
      <c r="J51" s="34">
        <f>[1]茶盘州!$C8</f>
        <v>31.5</v>
      </c>
      <c r="K51" s="18">
        <v>1</v>
      </c>
      <c r="L51" s="18">
        <v>1.5</v>
      </c>
      <c r="M51" s="18"/>
      <c r="N51" s="35">
        <f t="shared" si="4"/>
        <v>4.25</v>
      </c>
      <c r="O51" s="101">
        <f t="shared" si="2"/>
        <v>24.75</v>
      </c>
      <c r="P51" s="19">
        <v>0.33300000000000002</v>
      </c>
      <c r="Q51" s="18"/>
      <c r="R51" s="36">
        <f t="shared" si="5"/>
        <v>16.50825</v>
      </c>
      <c r="S51" s="18"/>
      <c r="T51" s="18"/>
      <c r="U51" s="106"/>
      <c r="V51" s="109"/>
    </row>
    <row r="52" spans="1:22">
      <c r="A52" s="111"/>
      <c r="B52" s="111"/>
      <c r="C52" s="118"/>
      <c r="D52" s="157"/>
      <c r="E52" s="157"/>
      <c r="F52" s="157"/>
      <c r="G52" s="157"/>
      <c r="H52" s="34" t="str">
        <f>[1]茶盘州!$A9</f>
        <v>五福桥</v>
      </c>
      <c r="I52" s="34">
        <f>[1]茶盘州!$B9</f>
        <v>21.5</v>
      </c>
      <c r="J52" s="34">
        <f>[1]茶盘州!$C9</f>
        <v>24.5</v>
      </c>
      <c r="K52" s="18">
        <v>1</v>
      </c>
      <c r="L52" s="17">
        <v>1.5</v>
      </c>
      <c r="M52" s="18"/>
      <c r="N52" s="35">
        <f t="shared" si="4"/>
        <v>1.5</v>
      </c>
      <c r="O52" s="101">
        <f t="shared" si="2"/>
        <v>20.5</v>
      </c>
      <c r="P52" s="19">
        <v>0.33300000000000002</v>
      </c>
      <c r="Q52" s="18"/>
      <c r="R52" s="36">
        <f t="shared" si="5"/>
        <v>13.673500000000001</v>
      </c>
      <c r="S52" s="18"/>
      <c r="T52" s="18"/>
      <c r="U52" s="106"/>
      <c r="V52" s="109"/>
    </row>
    <row r="53" spans="1:22">
      <c r="A53" s="111"/>
      <c r="B53" s="111"/>
      <c r="C53" s="118"/>
      <c r="D53" s="157"/>
      <c r="E53" s="157"/>
      <c r="F53" s="157"/>
      <c r="G53" s="157"/>
      <c r="H53" s="34" t="str">
        <f>[1]茶盘州!$A10</f>
        <v>五福桥</v>
      </c>
      <c r="I53" s="34">
        <f>[1]茶盘州!$B10</f>
        <v>21.5</v>
      </c>
      <c r="J53" s="34">
        <f>[1]茶盘州!$C10</f>
        <v>29.5</v>
      </c>
      <c r="K53" s="18">
        <v>1</v>
      </c>
      <c r="L53" s="18">
        <v>1.5</v>
      </c>
      <c r="M53" s="18"/>
      <c r="N53" s="35">
        <f t="shared" si="4"/>
        <v>4</v>
      </c>
      <c r="O53" s="101">
        <f t="shared" si="2"/>
        <v>23</v>
      </c>
      <c r="P53" s="19">
        <v>0.33300000000000002</v>
      </c>
      <c r="Q53" s="18"/>
      <c r="R53" s="36">
        <f t="shared" si="5"/>
        <v>15.341000000000001</v>
      </c>
      <c r="S53" s="18"/>
      <c r="T53" s="18"/>
      <c r="U53" s="106"/>
      <c r="V53" s="109"/>
    </row>
    <row r="54" spans="1:22">
      <c r="A54" s="111"/>
      <c r="B54" s="111"/>
      <c r="C54" s="118"/>
      <c r="D54" s="157"/>
      <c r="E54" s="157"/>
      <c r="F54" s="157"/>
      <c r="G54" s="157"/>
      <c r="H54" s="34" t="str">
        <f>[1]茶盘州!$A11</f>
        <v>朱家咀</v>
      </c>
      <c r="I54" s="34">
        <f>[1]茶盘州!$B11</f>
        <v>20.5</v>
      </c>
      <c r="J54" s="34">
        <f>[1]茶盘州!$C11</f>
        <v>23.5</v>
      </c>
      <c r="K54" s="18">
        <v>1</v>
      </c>
      <c r="L54" s="17">
        <v>1.5</v>
      </c>
      <c r="M54" s="18"/>
      <c r="N54" s="35">
        <f t="shared" si="4"/>
        <v>1.5</v>
      </c>
      <c r="O54" s="101">
        <f t="shared" si="2"/>
        <v>19.5</v>
      </c>
      <c r="P54" s="19">
        <v>0.33300000000000002</v>
      </c>
      <c r="Q54" s="18"/>
      <c r="R54" s="36">
        <f t="shared" si="5"/>
        <v>13.006500000000001</v>
      </c>
      <c r="S54" s="18"/>
      <c r="T54" s="18"/>
      <c r="U54" s="106"/>
      <c r="V54" s="109"/>
    </row>
    <row r="55" spans="1:22">
      <c r="A55" s="111"/>
      <c r="B55" s="111"/>
      <c r="C55" s="118"/>
      <c r="D55" s="157"/>
      <c r="E55" s="157"/>
      <c r="F55" s="157"/>
      <c r="G55" s="157"/>
      <c r="H55" s="34" t="str">
        <f>[1]茶盘州!$A12</f>
        <v>朱家咀</v>
      </c>
      <c r="I55" s="34">
        <f>[1]茶盘州!$B12</f>
        <v>20.5</v>
      </c>
      <c r="J55" s="34">
        <f>[1]茶盘州!$C12</f>
        <v>28.5</v>
      </c>
      <c r="K55" s="18">
        <v>1</v>
      </c>
      <c r="L55" s="18">
        <v>1.5</v>
      </c>
      <c r="M55" s="18"/>
      <c r="N55" s="35">
        <f t="shared" si="4"/>
        <v>4</v>
      </c>
      <c r="O55" s="101">
        <f t="shared" si="2"/>
        <v>22</v>
      </c>
      <c r="P55" s="19">
        <v>0.33300000000000002</v>
      </c>
      <c r="Q55" s="18"/>
      <c r="R55" s="36">
        <f t="shared" si="5"/>
        <v>14.674000000000001</v>
      </c>
      <c r="S55" s="18"/>
      <c r="T55" s="18"/>
      <c r="U55" s="106"/>
      <c r="V55" s="109"/>
    </row>
    <row r="56" spans="1:22">
      <c r="A56" s="111"/>
      <c r="B56" s="111"/>
      <c r="C56" s="118"/>
      <c r="D56" s="157"/>
      <c r="E56" s="157"/>
      <c r="F56" s="157"/>
      <c r="G56" s="157"/>
      <c r="H56" s="34" t="str">
        <f>[1]茶盘州!$A13</f>
        <v>谭家仑</v>
      </c>
      <c r="I56" s="34">
        <f>[1]茶盘州!$B13</f>
        <v>19.5</v>
      </c>
      <c r="J56" s="34">
        <f>[1]茶盘州!$C13</f>
        <v>22.5</v>
      </c>
      <c r="K56" s="18">
        <v>1</v>
      </c>
      <c r="L56" s="17">
        <v>1.5</v>
      </c>
      <c r="M56" s="18"/>
      <c r="N56" s="35">
        <f t="shared" si="4"/>
        <v>1.5</v>
      </c>
      <c r="O56" s="101">
        <f t="shared" si="2"/>
        <v>18.5</v>
      </c>
      <c r="P56" s="19">
        <v>0.33300000000000002</v>
      </c>
      <c r="Q56" s="18"/>
      <c r="R56" s="36">
        <f t="shared" si="5"/>
        <v>12.339500000000001</v>
      </c>
      <c r="S56" s="18"/>
      <c r="T56" s="18"/>
      <c r="U56" s="106"/>
      <c r="V56" s="109"/>
    </row>
    <row r="57" spans="1:22">
      <c r="A57" s="111"/>
      <c r="B57" s="111"/>
      <c r="C57" s="118"/>
      <c r="D57" s="157"/>
      <c r="E57" s="157"/>
      <c r="F57" s="157"/>
      <c r="G57" s="157"/>
      <c r="H57" s="34" t="str">
        <f>[1]茶盘州!$A14</f>
        <v>东浃</v>
      </c>
      <c r="I57" s="34">
        <f>[1]茶盘州!$B14</f>
        <v>19</v>
      </c>
      <c r="J57" s="34">
        <f>[1]茶盘州!$C14</f>
        <v>22</v>
      </c>
      <c r="K57" s="18">
        <v>1</v>
      </c>
      <c r="L57" s="18">
        <v>1.5</v>
      </c>
      <c r="M57" s="18"/>
      <c r="N57" s="35">
        <f t="shared" si="4"/>
        <v>1.5</v>
      </c>
      <c r="O57" s="101">
        <f t="shared" si="2"/>
        <v>18</v>
      </c>
      <c r="P57" s="19">
        <v>0.33300000000000002</v>
      </c>
      <c r="Q57" s="18"/>
      <c r="R57" s="36">
        <f t="shared" si="5"/>
        <v>12.006</v>
      </c>
      <c r="S57" s="18"/>
      <c r="T57" s="18"/>
      <c r="U57" s="106"/>
      <c r="V57" s="109"/>
    </row>
    <row r="58" spans="1:22">
      <c r="A58" s="111"/>
      <c r="B58" s="111"/>
      <c r="C58" s="118"/>
      <c r="D58" s="157"/>
      <c r="E58" s="157"/>
      <c r="F58" s="157"/>
      <c r="G58" s="157"/>
      <c r="H58" s="34" t="str">
        <f>[1]茶盘州!$A15</f>
        <v>三孔闸</v>
      </c>
      <c r="I58" s="34">
        <f>[1]茶盘州!$B15</f>
        <v>18</v>
      </c>
      <c r="J58" s="34">
        <f>[1]茶盘州!$C15</f>
        <v>21</v>
      </c>
      <c r="K58" s="18">
        <v>1</v>
      </c>
      <c r="L58" s="17">
        <v>1.5</v>
      </c>
      <c r="M58" s="18"/>
      <c r="N58" s="35">
        <f t="shared" si="4"/>
        <v>1.5</v>
      </c>
      <c r="O58" s="101">
        <f t="shared" si="2"/>
        <v>17</v>
      </c>
      <c r="P58" s="19">
        <v>0.33300000000000002</v>
      </c>
      <c r="Q58" s="18"/>
      <c r="R58" s="36">
        <f t="shared" si="5"/>
        <v>11.339</v>
      </c>
      <c r="S58" s="18"/>
      <c r="T58" s="18"/>
      <c r="U58" s="106"/>
      <c r="V58" s="109"/>
    </row>
    <row r="59" spans="1:22">
      <c r="A59" s="111"/>
      <c r="B59" s="111"/>
      <c r="C59" s="118"/>
      <c r="D59" s="157"/>
      <c r="E59" s="157"/>
      <c r="F59" s="157"/>
      <c r="G59" s="157"/>
      <c r="H59" s="34" t="str">
        <f>[1]茶盘州!$A16</f>
        <v>八形岔</v>
      </c>
      <c r="I59" s="34">
        <f>[1]茶盘州!$B16</f>
        <v>17.5</v>
      </c>
      <c r="J59" s="34">
        <f>[1]茶盘州!$C16</f>
        <v>20.5</v>
      </c>
      <c r="K59" s="18">
        <v>1</v>
      </c>
      <c r="L59" s="18">
        <v>1.5</v>
      </c>
      <c r="M59" s="18"/>
      <c r="N59" s="35">
        <f t="shared" si="4"/>
        <v>1.5</v>
      </c>
      <c r="O59" s="101">
        <f t="shared" si="2"/>
        <v>16.5</v>
      </c>
      <c r="P59" s="19">
        <v>0.33300000000000002</v>
      </c>
      <c r="Q59" s="18"/>
      <c r="R59" s="36">
        <f t="shared" si="5"/>
        <v>11.005500000000001</v>
      </c>
      <c r="S59" s="18"/>
      <c r="T59" s="18"/>
      <c r="U59" s="107"/>
      <c r="V59" s="110"/>
    </row>
    <row r="60" spans="1:22" ht="13.5" customHeight="1">
      <c r="A60" s="111" t="s">
        <v>224</v>
      </c>
      <c r="B60" s="111" t="s">
        <v>225</v>
      </c>
      <c r="C60" s="118" t="s">
        <v>219</v>
      </c>
      <c r="D60" s="157">
        <v>3</v>
      </c>
      <c r="E60" s="157" t="s">
        <v>226</v>
      </c>
      <c r="F60" s="157"/>
      <c r="G60" s="157" t="s">
        <v>227</v>
      </c>
      <c r="H60" s="32" t="s">
        <v>220</v>
      </c>
      <c r="I60" s="32">
        <v>26</v>
      </c>
      <c r="J60" s="32">
        <v>30</v>
      </c>
      <c r="K60" s="48">
        <v>1</v>
      </c>
      <c r="L60" s="48"/>
      <c r="M60" s="48"/>
      <c r="N60" s="9">
        <v>2</v>
      </c>
      <c r="O60" s="101">
        <f t="shared" si="2"/>
        <v>27</v>
      </c>
      <c r="P60" s="10">
        <v>0.113</v>
      </c>
      <c r="Q60" s="48"/>
      <c r="R60" s="8">
        <f>(J60-K60-L60-N60)*88.7%</f>
        <v>23.949000000000002</v>
      </c>
      <c r="S60" s="48"/>
      <c r="T60" s="48"/>
      <c r="U60" s="105" t="s">
        <v>218</v>
      </c>
      <c r="V60" s="108" t="s">
        <v>361</v>
      </c>
    </row>
    <row r="61" spans="1:22">
      <c r="A61" s="111"/>
      <c r="B61" s="111"/>
      <c r="C61" s="118"/>
      <c r="D61" s="157"/>
      <c r="E61" s="157"/>
      <c r="F61" s="157"/>
      <c r="G61" s="157"/>
      <c r="H61" s="34" t="s">
        <v>220</v>
      </c>
      <c r="I61" s="34">
        <v>26</v>
      </c>
      <c r="J61" s="34">
        <v>35</v>
      </c>
      <c r="K61" s="48">
        <v>1</v>
      </c>
      <c r="L61" s="54"/>
      <c r="M61" s="48"/>
      <c r="N61" s="9">
        <v>4.5</v>
      </c>
      <c r="O61" s="101">
        <f t="shared" si="2"/>
        <v>29.5</v>
      </c>
      <c r="P61" s="10">
        <v>0.113</v>
      </c>
      <c r="Q61" s="48"/>
      <c r="R61" s="36">
        <f t="shared" ref="R61:R73" si="6">(J61-K61-L61-N61)*88.7%</f>
        <v>26.166499999999999</v>
      </c>
      <c r="S61" s="48"/>
      <c r="T61" s="48"/>
      <c r="U61" s="106"/>
      <c r="V61" s="109"/>
    </row>
    <row r="62" spans="1:22">
      <c r="A62" s="111"/>
      <c r="B62" s="111"/>
      <c r="C62" s="118"/>
      <c r="D62" s="157"/>
      <c r="E62" s="157"/>
      <c r="F62" s="157"/>
      <c r="G62" s="157"/>
      <c r="H62" s="34" t="s">
        <v>58</v>
      </c>
      <c r="I62" s="34">
        <v>25</v>
      </c>
      <c r="J62" s="34">
        <v>28</v>
      </c>
      <c r="K62" s="48">
        <v>1</v>
      </c>
      <c r="L62" s="48"/>
      <c r="M62" s="48"/>
      <c r="N62" s="9">
        <v>1.5</v>
      </c>
      <c r="O62" s="101">
        <f t="shared" si="2"/>
        <v>25.5</v>
      </c>
      <c r="P62" s="10">
        <v>0.113</v>
      </c>
      <c r="Q62" s="48"/>
      <c r="R62" s="36">
        <f t="shared" si="6"/>
        <v>22.618500000000001</v>
      </c>
      <c r="S62" s="48"/>
      <c r="T62" s="48"/>
      <c r="U62" s="106"/>
      <c r="V62" s="109"/>
    </row>
    <row r="63" spans="1:22">
      <c r="A63" s="111"/>
      <c r="B63" s="111"/>
      <c r="C63" s="118"/>
      <c r="D63" s="157"/>
      <c r="E63" s="157"/>
      <c r="F63" s="157"/>
      <c r="G63" s="157"/>
      <c r="H63" s="34" t="s">
        <v>58</v>
      </c>
      <c r="I63" s="48">
        <v>25</v>
      </c>
      <c r="J63" s="48">
        <v>33</v>
      </c>
      <c r="K63" s="48">
        <v>1</v>
      </c>
      <c r="L63" s="48"/>
      <c r="M63" s="48"/>
      <c r="N63" s="9">
        <v>4</v>
      </c>
      <c r="O63" s="101">
        <f t="shared" si="2"/>
        <v>28</v>
      </c>
      <c r="P63" s="10">
        <v>0.113</v>
      </c>
      <c r="Q63" s="48"/>
      <c r="R63" s="36">
        <f t="shared" si="6"/>
        <v>24.835999999999999</v>
      </c>
      <c r="S63" s="48"/>
      <c r="T63" s="48"/>
      <c r="U63" s="106"/>
      <c r="V63" s="109"/>
    </row>
    <row r="64" spans="1:22">
      <c r="A64" s="111"/>
      <c r="B64" s="111"/>
      <c r="C64" s="118"/>
      <c r="D64" s="157"/>
      <c r="E64" s="157"/>
      <c r="F64" s="157"/>
      <c r="G64" s="157"/>
      <c r="H64" s="34" t="s">
        <v>221</v>
      </c>
      <c r="I64" s="48">
        <v>23</v>
      </c>
      <c r="J64" s="48">
        <v>26.5</v>
      </c>
      <c r="K64" s="48">
        <v>1</v>
      </c>
      <c r="L64" s="48"/>
      <c r="M64" s="48"/>
      <c r="N64" s="9">
        <v>1.75</v>
      </c>
      <c r="O64" s="101">
        <f t="shared" si="2"/>
        <v>23.75</v>
      </c>
      <c r="P64" s="10">
        <v>0.113</v>
      </c>
      <c r="Q64" s="48"/>
      <c r="R64" s="36">
        <f t="shared" si="6"/>
        <v>21.06625</v>
      </c>
      <c r="S64" s="48"/>
      <c r="T64" s="48"/>
      <c r="U64" s="106"/>
      <c r="V64" s="109"/>
    </row>
    <row r="65" spans="1:22">
      <c r="A65" s="111"/>
      <c r="B65" s="111"/>
      <c r="C65" s="118"/>
      <c r="D65" s="157"/>
      <c r="E65" s="157"/>
      <c r="F65" s="157"/>
      <c r="G65" s="157"/>
      <c r="H65" s="34" t="s">
        <v>221</v>
      </c>
      <c r="I65" s="48">
        <v>23</v>
      </c>
      <c r="J65" s="48">
        <v>31.5</v>
      </c>
      <c r="K65" s="48">
        <v>1</v>
      </c>
      <c r="L65" s="48"/>
      <c r="M65" s="48"/>
      <c r="N65" s="9">
        <v>4.25</v>
      </c>
      <c r="O65" s="101">
        <f t="shared" si="2"/>
        <v>26.25</v>
      </c>
      <c r="P65" s="10">
        <v>0.113</v>
      </c>
      <c r="Q65" s="48"/>
      <c r="R65" s="36">
        <f t="shared" si="6"/>
        <v>23.283750000000001</v>
      </c>
      <c r="S65" s="48"/>
      <c r="T65" s="48"/>
      <c r="U65" s="106"/>
      <c r="V65" s="109"/>
    </row>
    <row r="66" spans="1:22">
      <c r="A66" s="111"/>
      <c r="B66" s="111"/>
      <c r="C66" s="118"/>
      <c r="D66" s="157"/>
      <c r="E66" s="157"/>
      <c r="F66" s="157"/>
      <c r="G66" s="157"/>
      <c r="H66" s="34" t="s">
        <v>56</v>
      </c>
      <c r="I66" s="48">
        <v>21.5</v>
      </c>
      <c r="J66" s="48">
        <v>24.5</v>
      </c>
      <c r="K66" s="48">
        <v>1</v>
      </c>
      <c r="L66" s="48"/>
      <c r="M66" s="48"/>
      <c r="N66" s="9">
        <v>1.5</v>
      </c>
      <c r="O66" s="101">
        <f t="shared" si="2"/>
        <v>22</v>
      </c>
      <c r="P66" s="10">
        <v>0.113</v>
      </c>
      <c r="Q66" s="48"/>
      <c r="R66" s="36">
        <f t="shared" si="6"/>
        <v>19.513999999999999</v>
      </c>
      <c r="S66" s="48"/>
      <c r="T66" s="48"/>
      <c r="U66" s="106"/>
      <c r="V66" s="109"/>
    </row>
    <row r="67" spans="1:22">
      <c r="A67" s="111"/>
      <c r="B67" s="111"/>
      <c r="C67" s="118"/>
      <c r="D67" s="157"/>
      <c r="E67" s="157"/>
      <c r="F67" s="157"/>
      <c r="G67" s="157"/>
      <c r="H67" s="32" t="s">
        <v>56</v>
      </c>
      <c r="I67" s="48">
        <v>21.5</v>
      </c>
      <c r="J67" s="48">
        <v>29.5</v>
      </c>
      <c r="K67" s="48">
        <v>1</v>
      </c>
      <c r="L67" s="48"/>
      <c r="M67" s="48"/>
      <c r="N67" s="9">
        <v>4</v>
      </c>
      <c r="O67" s="101">
        <f t="shared" si="2"/>
        <v>24.5</v>
      </c>
      <c r="P67" s="10">
        <v>0.113</v>
      </c>
      <c r="Q67" s="48"/>
      <c r="R67" s="36">
        <f t="shared" si="6"/>
        <v>21.7315</v>
      </c>
      <c r="S67" s="48"/>
      <c r="T67" s="48"/>
      <c r="U67" s="106"/>
      <c r="V67" s="109"/>
    </row>
    <row r="68" spans="1:22">
      <c r="A68" s="111"/>
      <c r="B68" s="111"/>
      <c r="C68" s="118"/>
      <c r="D68" s="157"/>
      <c r="E68" s="157"/>
      <c r="F68" s="157"/>
      <c r="G68" s="157"/>
      <c r="H68" s="56" t="s">
        <v>55</v>
      </c>
      <c r="I68" s="54">
        <v>20.5</v>
      </c>
      <c r="J68" s="54">
        <v>23.5</v>
      </c>
      <c r="K68" s="48">
        <v>1</v>
      </c>
      <c r="L68" s="54"/>
      <c r="M68" s="48"/>
      <c r="N68" s="9">
        <v>1.5</v>
      </c>
      <c r="O68" s="101">
        <f t="shared" si="2"/>
        <v>21</v>
      </c>
      <c r="P68" s="10">
        <v>0.113</v>
      </c>
      <c r="Q68" s="48"/>
      <c r="R68" s="36">
        <f t="shared" si="6"/>
        <v>18.626999999999999</v>
      </c>
      <c r="S68" s="48"/>
      <c r="T68" s="48"/>
      <c r="U68" s="106"/>
      <c r="V68" s="109"/>
    </row>
    <row r="69" spans="1:22">
      <c r="A69" s="111"/>
      <c r="B69" s="111"/>
      <c r="C69" s="118"/>
      <c r="D69" s="157"/>
      <c r="E69" s="157"/>
      <c r="F69" s="157"/>
      <c r="G69" s="157"/>
      <c r="H69" s="32" t="s">
        <v>55</v>
      </c>
      <c r="I69" s="48">
        <v>20.5</v>
      </c>
      <c r="J69" s="48">
        <v>28.5</v>
      </c>
      <c r="K69" s="48">
        <v>1</v>
      </c>
      <c r="L69" s="48"/>
      <c r="M69" s="48"/>
      <c r="N69" s="9">
        <v>4</v>
      </c>
      <c r="O69" s="101">
        <f t="shared" si="2"/>
        <v>23.5</v>
      </c>
      <c r="P69" s="10">
        <v>0.113</v>
      </c>
      <c r="Q69" s="48"/>
      <c r="R69" s="36">
        <f t="shared" si="6"/>
        <v>20.8445</v>
      </c>
      <c r="S69" s="48"/>
      <c r="T69" s="48"/>
      <c r="U69" s="106"/>
      <c r="V69" s="109"/>
    </row>
    <row r="70" spans="1:22">
      <c r="A70" s="111"/>
      <c r="B70" s="111"/>
      <c r="C70" s="118"/>
      <c r="D70" s="157"/>
      <c r="E70" s="157"/>
      <c r="F70" s="157"/>
      <c r="G70" s="157"/>
      <c r="H70" s="32" t="s">
        <v>222</v>
      </c>
      <c r="I70" s="48">
        <v>19.5</v>
      </c>
      <c r="J70" s="48">
        <v>22.5</v>
      </c>
      <c r="K70" s="48">
        <v>1</v>
      </c>
      <c r="L70" s="48"/>
      <c r="M70" s="48"/>
      <c r="N70" s="9">
        <v>1.5</v>
      </c>
      <c r="O70" s="101">
        <f t="shared" si="2"/>
        <v>20</v>
      </c>
      <c r="P70" s="10">
        <v>0.113</v>
      </c>
      <c r="Q70" s="48"/>
      <c r="R70" s="36">
        <f t="shared" si="6"/>
        <v>17.740000000000002</v>
      </c>
      <c r="S70" s="48"/>
      <c r="T70" s="48"/>
      <c r="U70" s="106"/>
      <c r="V70" s="109"/>
    </row>
    <row r="71" spans="1:22">
      <c r="A71" s="111"/>
      <c r="B71" s="111"/>
      <c r="C71" s="118"/>
      <c r="D71" s="157"/>
      <c r="E71" s="157"/>
      <c r="F71" s="157"/>
      <c r="G71" s="157"/>
      <c r="H71" s="32" t="s">
        <v>223</v>
      </c>
      <c r="I71" s="48">
        <v>19</v>
      </c>
      <c r="J71" s="48">
        <v>22</v>
      </c>
      <c r="K71" s="48">
        <v>1</v>
      </c>
      <c r="L71" s="48"/>
      <c r="M71" s="48"/>
      <c r="N71" s="9">
        <v>1.5</v>
      </c>
      <c r="O71" s="101">
        <f t="shared" ref="O71:O134" si="7">J71-K71-L71-N71</f>
        <v>19.5</v>
      </c>
      <c r="P71" s="10">
        <v>0.113</v>
      </c>
      <c r="Q71" s="48"/>
      <c r="R71" s="36">
        <f t="shared" si="6"/>
        <v>17.296500000000002</v>
      </c>
      <c r="S71" s="48"/>
      <c r="T71" s="48"/>
      <c r="U71" s="106"/>
      <c r="V71" s="109"/>
    </row>
    <row r="72" spans="1:22">
      <c r="A72" s="111"/>
      <c r="B72" s="111"/>
      <c r="C72" s="118"/>
      <c r="D72" s="157"/>
      <c r="E72" s="157"/>
      <c r="F72" s="157"/>
      <c r="G72" s="157"/>
      <c r="H72" s="32" t="s">
        <v>52</v>
      </c>
      <c r="I72" s="48">
        <v>18</v>
      </c>
      <c r="J72" s="48">
        <v>21</v>
      </c>
      <c r="K72" s="48">
        <v>1</v>
      </c>
      <c r="L72" s="48"/>
      <c r="M72" s="48"/>
      <c r="N72" s="9">
        <v>1.5</v>
      </c>
      <c r="O72" s="101">
        <f t="shared" si="7"/>
        <v>18.5</v>
      </c>
      <c r="P72" s="10">
        <v>0.113</v>
      </c>
      <c r="Q72" s="48"/>
      <c r="R72" s="36">
        <f t="shared" si="6"/>
        <v>16.409500000000001</v>
      </c>
      <c r="S72" s="48"/>
      <c r="T72" s="48"/>
      <c r="U72" s="106"/>
      <c r="V72" s="109"/>
    </row>
    <row r="73" spans="1:22" ht="14.25" thickBot="1">
      <c r="A73" s="142"/>
      <c r="B73" s="142"/>
      <c r="C73" s="144"/>
      <c r="D73" s="158"/>
      <c r="E73" s="158"/>
      <c r="F73" s="158"/>
      <c r="G73" s="158"/>
      <c r="H73" s="70" t="s">
        <v>51</v>
      </c>
      <c r="I73" s="71">
        <v>17.5</v>
      </c>
      <c r="J73" s="71">
        <v>20.5</v>
      </c>
      <c r="K73" s="62">
        <v>1</v>
      </c>
      <c r="L73" s="71"/>
      <c r="M73" s="62"/>
      <c r="N73" s="63">
        <v>1.5</v>
      </c>
      <c r="O73" s="101">
        <f t="shared" si="7"/>
        <v>18</v>
      </c>
      <c r="P73" s="66">
        <v>0.113</v>
      </c>
      <c r="Q73" s="62"/>
      <c r="R73" s="65">
        <f t="shared" si="6"/>
        <v>15.966000000000001</v>
      </c>
      <c r="S73" s="62"/>
      <c r="T73" s="62"/>
      <c r="U73" s="134"/>
      <c r="V73" s="155"/>
    </row>
    <row r="74" spans="1:22" ht="14.25" thickTop="1">
      <c r="A74" s="107" t="s">
        <v>202</v>
      </c>
      <c r="B74" s="107" t="s">
        <v>200</v>
      </c>
      <c r="C74" s="107" t="s">
        <v>247</v>
      </c>
      <c r="D74" s="107">
        <v>1</v>
      </c>
      <c r="E74" s="107" t="s">
        <v>204</v>
      </c>
      <c r="F74" s="107"/>
      <c r="G74" s="107" t="s">
        <v>216</v>
      </c>
      <c r="H74" s="68" t="s">
        <v>228</v>
      </c>
      <c r="I74" s="69">
        <v>27</v>
      </c>
      <c r="J74" s="69">
        <v>30</v>
      </c>
      <c r="K74" s="47">
        <v>1</v>
      </c>
      <c r="L74" s="47">
        <v>1.5</v>
      </c>
      <c r="M74" s="47"/>
      <c r="N74" s="35">
        <f>(J74-I74)/2</f>
        <v>1.5</v>
      </c>
      <c r="O74" s="101">
        <f t="shared" si="7"/>
        <v>26</v>
      </c>
      <c r="P74" s="51">
        <v>0.33300000000000002</v>
      </c>
      <c r="Q74" s="47"/>
      <c r="R74" s="36">
        <f>(J74-K74-L74-N74)*66.7%</f>
        <v>17.342000000000002</v>
      </c>
      <c r="S74" s="47"/>
      <c r="T74" s="47"/>
      <c r="U74" s="106" t="s">
        <v>217</v>
      </c>
      <c r="V74" s="156" t="s">
        <v>361</v>
      </c>
    </row>
    <row r="75" spans="1:22">
      <c r="A75" s="111"/>
      <c r="B75" s="111"/>
      <c r="C75" s="111"/>
      <c r="D75" s="111"/>
      <c r="E75" s="111"/>
      <c r="F75" s="111"/>
      <c r="G75" s="111"/>
      <c r="H75" s="38" t="s">
        <v>229</v>
      </c>
      <c r="I75" s="39">
        <v>26.5</v>
      </c>
      <c r="J75" s="39">
        <v>28.5</v>
      </c>
      <c r="K75" s="18">
        <v>1</v>
      </c>
      <c r="L75" s="18">
        <v>1.5</v>
      </c>
      <c r="M75" s="18"/>
      <c r="N75" s="9">
        <f t="shared" ref="N75:N131" si="8">(J75-I75)/2</f>
        <v>1</v>
      </c>
      <c r="O75" s="101">
        <f t="shared" si="7"/>
        <v>25</v>
      </c>
      <c r="P75" s="10">
        <v>0.33300000000000002</v>
      </c>
      <c r="Q75" s="18"/>
      <c r="R75" s="8">
        <f t="shared" ref="R75:R102" si="9">(J75-K75-L75-N75)*66.7%</f>
        <v>16.675000000000001</v>
      </c>
      <c r="S75" s="18"/>
      <c r="T75" s="18"/>
      <c r="U75" s="106"/>
      <c r="V75" s="109"/>
    </row>
    <row r="76" spans="1:22">
      <c r="A76" s="111"/>
      <c r="B76" s="111"/>
      <c r="C76" s="111"/>
      <c r="D76" s="111"/>
      <c r="E76" s="111"/>
      <c r="F76" s="111"/>
      <c r="G76" s="111"/>
      <c r="H76" s="38" t="s">
        <v>230</v>
      </c>
      <c r="I76" s="39">
        <v>26</v>
      </c>
      <c r="J76" s="39">
        <v>28</v>
      </c>
      <c r="K76" s="18">
        <v>1</v>
      </c>
      <c r="L76" s="18">
        <v>1.5</v>
      </c>
      <c r="M76" s="18"/>
      <c r="N76" s="9">
        <f t="shared" si="8"/>
        <v>1</v>
      </c>
      <c r="O76" s="101">
        <f t="shared" si="7"/>
        <v>24.5</v>
      </c>
      <c r="P76" s="10">
        <v>0.33300000000000002</v>
      </c>
      <c r="Q76" s="18"/>
      <c r="R76" s="8">
        <f t="shared" si="9"/>
        <v>16.3415</v>
      </c>
      <c r="S76" s="18"/>
      <c r="T76" s="18"/>
      <c r="U76" s="106"/>
      <c r="V76" s="109"/>
    </row>
    <row r="77" spans="1:22">
      <c r="A77" s="111"/>
      <c r="B77" s="111"/>
      <c r="C77" s="111"/>
      <c r="D77" s="111"/>
      <c r="E77" s="111"/>
      <c r="F77" s="111"/>
      <c r="G77" s="111"/>
      <c r="H77" s="38" t="s">
        <v>231</v>
      </c>
      <c r="I77" s="39">
        <v>24</v>
      </c>
      <c r="J77" s="39">
        <v>26.5</v>
      </c>
      <c r="K77" s="18">
        <v>1</v>
      </c>
      <c r="L77" s="18">
        <v>1.5</v>
      </c>
      <c r="M77" s="18"/>
      <c r="N77" s="9">
        <f t="shared" si="8"/>
        <v>1.25</v>
      </c>
      <c r="O77" s="101">
        <f t="shared" si="7"/>
        <v>22.75</v>
      </c>
      <c r="P77" s="10">
        <v>0.33300000000000002</v>
      </c>
      <c r="Q77" s="18"/>
      <c r="R77" s="8">
        <f t="shared" si="9"/>
        <v>15.174250000000001</v>
      </c>
      <c r="S77" s="18"/>
      <c r="T77" s="18"/>
      <c r="U77" s="106"/>
      <c r="V77" s="109"/>
    </row>
    <row r="78" spans="1:22">
      <c r="A78" s="111"/>
      <c r="B78" s="111"/>
      <c r="C78" s="111"/>
      <c r="D78" s="111"/>
      <c r="E78" s="111"/>
      <c r="F78" s="111"/>
      <c r="G78" s="111"/>
      <c r="H78" s="38" t="s">
        <v>231</v>
      </c>
      <c r="I78" s="39">
        <v>24</v>
      </c>
      <c r="J78" s="39">
        <v>28</v>
      </c>
      <c r="K78" s="18">
        <v>1</v>
      </c>
      <c r="L78" s="18">
        <v>1.5</v>
      </c>
      <c r="M78" s="18"/>
      <c r="N78" s="9">
        <f t="shared" si="8"/>
        <v>2</v>
      </c>
      <c r="O78" s="101">
        <f t="shared" si="7"/>
        <v>23.5</v>
      </c>
      <c r="P78" s="10">
        <v>0.33300000000000002</v>
      </c>
      <c r="Q78" s="18"/>
      <c r="R78" s="8">
        <f t="shared" si="9"/>
        <v>15.6745</v>
      </c>
      <c r="S78" s="18"/>
      <c r="T78" s="18"/>
      <c r="U78" s="106"/>
      <c r="V78" s="109"/>
    </row>
    <row r="79" spans="1:22">
      <c r="A79" s="111"/>
      <c r="B79" s="111"/>
      <c r="C79" s="111"/>
      <c r="D79" s="111"/>
      <c r="E79" s="111"/>
      <c r="F79" s="111"/>
      <c r="G79" s="111"/>
      <c r="H79" s="38" t="s">
        <v>232</v>
      </c>
      <c r="I79" s="39">
        <v>22.5</v>
      </c>
      <c r="J79" s="39">
        <v>24.5</v>
      </c>
      <c r="K79" s="18">
        <v>1</v>
      </c>
      <c r="L79" s="18">
        <v>1.5</v>
      </c>
      <c r="M79" s="18"/>
      <c r="N79" s="9">
        <f t="shared" si="8"/>
        <v>1</v>
      </c>
      <c r="O79" s="101">
        <f t="shared" si="7"/>
        <v>21</v>
      </c>
      <c r="P79" s="10">
        <v>0.33300000000000002</v>
      </c>
      <c r="Q79" s="18"/>
      <c r="R79" s="8">
        <f t="shared" si="9"/>
        <v>14.007000000000001</v>
      </c>
      <c r="S79" s="18"/>
      <c r="T79" s="18"/>
      <c r="U79" s="106"/>
      <c r="V79" s="109"/>
    </row>
    <row r="80" spans="1:22">
      <c r="A80" s="111"/>
      <c r="B80" s="111"/>
      <c r="C80" s="111"/>
      <c r="D80" s="111"/>
      <c r="E80" s="111"/>
      <c r="F80" s="111"/>
      <c r="G80" s="111"/>
      <c r="H80" s="38" t="s">
        <v>233</v>
      </c>
      <c r="I80" s="39">
        <v>21.5</v>
      </c>
      <c r="J80" s="39">
        <v>28.5</v>
      </c>
      <c r="K80" s="18">
        <v>1</v>
      </c>
      <c r="L80" s="18">
        <v>1.5</v>
      </c>
      <c r="M80" s="18"/>
      <c r="N80" s="9">
        <f t="shared" si="8"/>
        <v>3.5</v>
      </c>
      <c r="O80" s="101">
        <f t="shared" si="7"/>
        <v>22.5</v>
      </c>
      <c r="P80" s="10">
        <v>0.33300000000000002</v>
      </c>
      <c r="Q80" s="18"/>
      <c r="R80" s="8">
        <f t="shared" si="9"/>
        <v>15.0075</v>
      </c>
      <c r="S80" s="18"/>
      <c r="T80" s="18"/>
      <c r="U80" s="106"/>
      <c r="V80" s="109"/>
    </row>
    <row r="81" spans="1:22">
      <c r="A81" s="111"/>
      <c r="B81" s="111"/>
      <c r="C81" s="111"/>
      <c r="D81" s="111"/>
      <c r="E81" s="111"/>
      <c r="F81" s="111"/>
      <c r="G81" s="111"/>
      <c r="H81" s="38" t="s">
        <v>234</v>
      </c>
      <c r="I81" s="39">
        <v>20.5</v>
      </c>
      <c r="J81" s="39">
        <v>22.5</v>
      </c>
      <c r="K81" s="18">
        <v>1</v>
      </c>
      <c r="L81" s="18">
        <v>1.5</v>
      </c>
      <c r="M81" s="18"/>
      <c r="N81" s="9">
        <f t="shared" si="8"/>
        <v>1</v>
      </c>
      <c r="O81" s="101">
        <f t="shared" si="7"/>
        <v>19</v>
      </c>
      <c r="P81" s="10">
        <v>0.33300000000000002</v>
      </c>
      <c r="Q81" s="18"/>
      <c r="R81" s="8">
        <f t="shared" si="9"/>
        <v>12.673</v>
      </c>
      <c r="S81" s="18"/>
      <c r="T81" s="18"/>
      <c r="U81" s="106"/>
      <c r="V81" s="109"/>
    </row>
    <row r="82" spans="1:22">
      <c r="A82" s="111"/>
      <c r="B82" s="111"/>
      <c r="C82" s="111"/>
      <c r="D82" s="111"/>
      <c r="E82" s="111"/>
      <c r="F82" s="111"/>
      <c r="G82" s="111"/>
      <c r="H82" s="38" t="s">
        <v>235</v>
      </c>
      <c r="I82" s="39">
        <v>20</v>
      </c>
      <c r="J82" s="39">
        <v>22</v>
      </c>
      <c r="K82" s="18">
        <v>1</v>
      </c>
      <c r="L82" s="18">
        <v>1.5</v>
      </c>
      <c r="M82" s="18"/>
      <c r="N82" s="9">
        <f t="shared" si="8"/>
        <v>1</v>
      </c>
      <c r="O82" s="101">
        <f t="shared" si="7"/>
        <v>18.5</v>
      </c>
      <c r="P82" s="10">
        <v>0.33300000000000002</v>
      </c>
      <c r="Q82" s="18"/>
      <c r="R82" s="8">
        <f t="shared" si="9"/>
        <v>12.339500000000001</v>
      </c>
      <c r="S82" s="18"/>
      <c r="T82" s="18"/>
      <c r="U82" s="106"/>
      <c r="V82" s="109"/>
    </row>
    <row r="83" spans="1:22">
      <c r="A83" s="111"/>
      <c r="B83" s="111"/>
      <c r="C83" s="111"/>
      <c r="D83" s="111"/>
      <c r="E83" s="111"/>
      <c r="F83" s="111"/>
      <c r="G83" s="111"/>
      <c r="H83" s="38" t="s">
        <v>236</v>
      </c>
      <c r="I83" s="39">
        <v>19</v>
      </c>
      <c r="J83" s="39">
        <v>21</v>
      </c>
      <c r="K83" s="18">
        <v>1</v>
      </c>
      <c r="L83" s="18">
        <v>1.5</v>
      </c>
      <c r="M83" s="18"/>
      <c r="N83" s="9">
        <f t="shared" si="8"/>
        <v>1</v>
      </c>
      <c r="O83" s="101">
        <f t="shared" si="7"/>
        <v>17.5</v>
      </c>
      <c r="P83" s="10">
        <v>0.33300000000000002</v>
      </c>
      <c r="Q83" s="18"/>
      <c r="R83" s="8">
        <f t="shared" si="9"/>
        <v>11.672500000000001</v>
      </c>
      <c r="S83" s="18"/>
      <c r="T83" s="18"/>
      <c r="U83" s="106"/>
      <c r="V83" s="109"/>
    </row>
    <row r="84" spans="1:22">
      <c r="A84" s="111"/>
      <c r="B84" s="111"/>
      <c r="C84" s="111"/>
      <c r="D84" s="111"/>
      <c r="E84" s="111"/>
      <c r="F84" s="111"/>
      <c r="G84" s="111"/>
      <c r="H84" s="38" t="s">
        <v>237</v>
      </c>
      <c r="I84" s="39">
        <v>18.5</v>
      </c>
      <c r="J84" s="39">
        <v>20.5</v>
      </c>
      <c r="K84" s="18">
        <v>1</v>
      </c>
      <c r="L84" s="18">
        <v>1.5</v>
      </c>
      <c r="M84" s="18"/>
      <c r="N84" s="9">
        <f t="shared" si="8"/>
        <v>1</v>
      </c>
      <c r="O84" s="101">
        <f t="shared" si="7"/>
        <v>17</v>
      </c>
      <c r="P84" s="10">
        <v>0.33300000000000002</v>
      </c>
      <c r="Q84" s="18"/>
      <c r="R84" s="8">
        <f t="shared" si="9"/>
        <v>11.339</v>
      </c>
      <c r="S84" s="18"/>
      <c r="T84" s="18"/>
      <c r="U84" s="106"/>
      <c r="V84" s="109"/>
    </row>
    <row r="85" spans="1:22">
      <c r="A85" s="111"/>
      <c r="B85" s="111"/>
      <c r="C85" s="111"/>
      <c r="D85" s="111"/>
      <c r="E85" s="111"/>
      <c r="F85" s="111"/>
      <c r="G85" s="111"/>
      <c r="H85" s="40" t="s">
        <v>238</v>
      </c>
      <c r="I85" s="41">
        <v>27</v>
      </c>
      <c r="J85" s="41">
        <v>32</v>
      </c>
      <c r="K85" s="18">
        <v>1</v>
      </c>
      <c r="L85" s="18">
        <v>1.5</v>
      </c>
      <c r="M85" s="18"/>
      <c r="N85" s="9">
        <f t="shared" si="8"/>
        <v>2.5</v>
      </c>
      <c r="O85" s="101">
        <f t="shared" si="7"/>
        <v>27</v>
      </c>
      <c r="P85" s="10">
        <v>0.33300000000000002</v>
      </c>
      <c r="Q85" s="18"/>
      <c r="R85" s="8">
        <f t="shared" si="9"/>
        <v>18.009</v>
      </c>
      <c r="S85" s="18"/>
      <c r="T85" s="18"/>
      <c r="U85" s="106"/>
      <c r="V85" s="109"/>
    </row>
    <row r="86" spans="1:22">
      <c r="A86" s="111"/>
      <c r="B86" s="111"/>
      <c r="C86" s="111"/>
      <c r="D86" s="111"/>
      <c r="E86" s="111"/>
      <c r="F86" s="111"/>
      <c r="G86" s="111"/>
      <c r="H86" s="40" t="s">
        <v>238</v>
      </c>
      <c r="I86" s="41">
        <v>27</v>
      </c>
      <c r="J86" s="41">
        <v>35</v>
      </c>
      <c r="K86" s="18">
        <v>1</v>
      </c>
      <c r="L86" s="18">
        <v>1.5</v>
      </c>
      <c r="M86" s="18"/>
      <c r="N86" s="9">
        <f t="shared" si="8"/>
        <v>4</v>
      </c>
      <c r="O86" s="101">
        <f t="shared" si="7"/>
        <v>28.5</v>
      </c>
      <c r="P86" s="10">
        <v>0.33300000000000002</v>
      </c>
      <c r="Q86" s="18"/>
      <c r="R86" s="8">
        <f t="shared" si="9"/>
        <v>19.009500000000003</v>
      </c>
      <c r="S86" s="18"/>
      <c r="T86" s="18"/>
      <c r="U86" s="106"/>
      <c r="V86" s="109"/>
    </row>
    <row r="87" spans="1:22">
      <c r="A87" s="111"/>
      <c r="B87" s="111"/>
      <c r="C87" s="111"/>
      <c r="D87" s="111"/>
      <c r="E87" s="111"/>
      <c r="F87" s="111"/>
      <c r="G87" s="111"/>
      <c r="H87" s="40" t="s">
        <v>239</v>
      </c>
      <c r="I87" s="41">
        <v>26</v>
      </c>
      <c r="J87" s="41">
        <v>33</v>
      </c>
      <c r="K87" s="18">
        <v>1</v>
      </c>
      <c r="L87" s="18">
        <v>1.5</v>
      </c>
      <c r="M87" s="18"/>
      <c r="N87" s="9">
        <f t="shared" si="8"/>
        <v>3.5</v>
      </c>
      <c r="O87" s="101">
        <f t="shared" si="7"/>
        <v>27</v>
      </c>
      <c r="P87" s="10">
        <v>0.33300000000000002</v>
      </c>
      <c r="Q87" s="18"/>
      <c r="R87" s="8">
        <f t="shared" si="9"/>
        <v>18.009</v>
      </c>
      <c r="S87" s="18"/>
      <c r="T87" s="18"/>
      <c r="U87" s="106"/>
      <c r="V87" s="109"/>
    </row>
    <row r="88" spans="1:22">
      <c r="A88" s="111"/>
      <c r="B88" s="111"/>
      <c r="C88" s="111"/>
      <c r="D88" s="111"/>
      <c r="E88" s="111"/>
      <c r="F88" s="111"/>
      <c r="G88" s="111"/>
      <c r="H88" s="40" t="s">
        <v>239</v>
      </c>
      <c r="I88" s="41">
        <v>26</v>
      </c>
      <c r="J88" s="41">
        <v>30</v>
      </c>
      <c r="K88" s="18">
        <v>1</v>
      </c>
      <c r="L88" s="18">
        <v>1.5</v>
      </c>
      <c r="M88" s="18"/>
      <c r="N88" s="9">
        <f t="shared" si="8"/>
        <v>2</v>
      </c>
      <c r="O88" s="101">
        <f t="shared" si="7"/>
        <v>25.5</v>
      </c>
      <c r="P88" s="10">
        <v>0.33300000000000002</v>
      </c>
      <c r="Q88" s="18"/>
      <c r="R88" s="8">
        <f t="shared" si="9"/>
        <v>17.008500000000002</v>
      </c>
      <c r="S88" s="18"/>
      <c r="T88" s="18"/>
      <c r="U88" s="106"/>
      <c r="V88" s="109"/>
    </row>
    <row r="89" spans="1:22">
      <c r="A89" s="111"/>
      <c r="B89" s="111"/>
      <c r="C89" s="111"/>
      <c r="D89" s="111"/>
      <c r="E89" s="111"/>
      <c r="F89" s="111"/>
      <c r="G89" s="111"/>
      <c r="H89" s="40" t="s">
        <v>240</v>
      </c>
      <c r="I89" s="41">
        <v>24</v>
      </c>
      <c r="J89" s="41">
        <v>28</v>
      </c>
      <c r="K89" s="18">
        <v>1</v>
      </c>
      <c r="L89" s="18">
        <v>1.5</v>
      </c>
      <c r="M89" s="18"/>
      <c r="N89" s="9">
        <f t="shared" si="8"/>
        <v>2</v>
      </c>
      <c r="O89" s="101">
        <f t="shared" si="7"/>
        <v>23.5</v>
      </c>
      <c r="P89" s="10">
        <v>0.33300000000000002</v>
      </c>
      <c r="Q89" s="18"/>
      <c r="R89" s="8">
        <f t="shared" si="9"/>
        <v>15.6745</v>
      </c>
      <c r="S89" s="18"/>
      <c r="T89" s="18"/>
      <c r="U89" s="106"/>
      <c r="V89" s="109"/>
    </row>
    <row r="90" spans="1:22">
      <c r="A90" s="111"/>
      <c r="B90" s="111"/>
      <c r="C90" s="111"/>
      <c r="D90" s="111"/>
      <c r="E90" s="111"/>
      <c r="F90" s="111"/>
      <c r="G90" s="111"/>
      <c r="H90" s="40" t="s">
        <v>241</v>
      </c>
      <c r="I90" s="41">
        <v>22.5</v>
      </c>
      <c r="J90" s="41">
        <v>29.5</v>
      </c>
      <c r="K90" s="18">
        <v>1</v>
      </c>
      <c r="L90" s="18">
        <v>1.5</v>
      </c>
      <c r="M90" s="18"/>
      <c r="N90" s="9">
        <f t="shared" si="8"/>
        <v>3.5</v>
      </c>
      <c r="O90" s="101">
        <f t="shared" si="7"/>
        <v>23.5</v>
      </c>
      <c r="P90" s="10">
        <v>0.33300000000000002</v>
      </c>
      <c r="Q90" s="18"/>
      <c r="R90" s="8">
        <f t="shared" si="9"/>
        <v>15.6745</v>
      </c>
      <c r="S90" s="18"/>
      <c r="T90" s="18"/>
      <c r="U90" s="106"/>
      <c r="V90" s="109"/>
    </row>
    <row r="91" spans="1:22">
      <c r="A91" s="111"/>
      <c r="B91" s="111"/>
      <c r="C91" s="111"/>
      <c r="D91" s="111"/>
      <c r="E91" s="111"/>
      <c r="F91" s="111"/>
      <c r="G91" s="111"/>
      <c r="H91" s="40" t="s">
        <v>241</v>
      </c>
      <c r="I91" s="41">
        <v>22.5</v>
      </c>
      <c r="J91" s="41">
        <v>28</v>
      </c>
      <c r="K91" s="18">
        <v>1</v>
      </c>
      <c r="L91" s="18">
        <v>1.5</v>
      </c>
      <c r="M91" s="18"/>
      <c r="N91" s="9">
        <f t="shared" si="8"/>
        <v>2.75</v>
      </c>
      <c r="O91" s="101">
        <f t="shared" si="7"/>
        <v>22.75</v>
      </c>
      <c r="P91" s="10">
        <v>0.33300000000000002</v>
      </c>
      <c r="Q91" s="18"/>
      <c r="R91" s="8">
        <f t="shared" si="9"/>
        <v>15.174250000000001</v>
      </c>
      <c r="S91" s="18"/>
      <c r="T91" s="18"/>
      <c r="U91" s="106"/>
      <c r="V91" s="109"/>
    </row>
    <row r="92" spans="1:22">
      <c r="A92" s="111"/>
      <c r="B92" s="111"/>
      <c r="C92" s="111"/>
      <c r="D92" s="111"/>
      <c r="E92" s="111"/>
      <c r="F92" s="111"/>
      <c r="G92" s="111"/>
      <c r="H92" s="40" t="s">
        <v>242</v>
      </c>
      <c r="I92" s="41">
        <v>21.5</v>
      </c>
      <c r="J92" s="41">
        <v>25</v>
      </c>
      <c r="K92" s="18">
        <v>1</v>
      </c>
      <c r="L92" s="18">
        <v>1.5</v>
      </c>
      <c r="M92" s="18"/>
      <c r="N92" s="9">
        <f t="shared" si="8"/>
        <v>1.75</v>
      </c>
      <c r="O92" s="101">
        <f t="shared" si="7"/>
        <v>20.75</v>
      </c>
      <c r="P92" s="10">
        <v>0.33300000000000002</v>
      </c>
      <c r="Q92" s="18"/>
      <c r="R92" s="8">
        <f t="shared" si="9"/>
        <v>13.840250000000001</v>
      </c>
      <c r="S92" s="18"/>
      <c r="T92" s="18"/>
      <c r="U92" s="106"/>
      <c r="V92" s="109"/>
    </row>
    <row r="93" spans="1:22">
      <c r="A93" s="111"/>
      <c r="B93" s="111"/>
      <c r="C93" s="111"/>
      <c r="D93" s="111"/>
      <c r="E93" s="111"/>
      <c r="F93" s="111"/>
      <c r="G93" s="111"/>
      <c r="H93" s="40" t="s">
        <v>242</v>
      </c>
      <c r="I93" s="41">
        <v>21.5</v>
      </c>
      <c r="J93" s="41">
        <v>27</v>
      </c>
      <c r="K93" s="18">
        <v>1</v>
      </c>
      <c r="L93" s="18">
        <v>1.5</v>
      </c>
      <c r="M93" s="18"/>
      <c r="N93" s="9">
        <f t="shared" si="8"/>
        <v>2.75</v>
      </c>
      <c r="O93" s="101">
        <f t="shared" si="7"/>
        <v>21.75</v>
      </c>
      <c r="P93" s="10">
        <v>0.33300000000000002</v>
      </c>
      <c r="Q93" s="18"/>
      <c r="R93" s="8">
        <f t="shared" si="9"/>
        <v>14.507250000000001</v>
      </c>
      <c r="S93" s="18"/>
      <c r="T93" s="18"/>
      <c r="U93" s="106"/>
      <c r="V93" s="109"/>
    </row>
    <row r="94" spans="1:22">
      <c r="A94" s="111"/>
      <c r="B94" s="111"/>
      <c r="C94" s="111"/>
      <c r="D94" s="111"/>
      <c r="E94" s="111"/>
      <c r="F94" s="111"/>
      <c r="G94" s="111"/>
      <c r="H94" s="40" t="s">
        <v>243</v>
      </c>
      <c r="I94" s="41">
        <v>20.5</v>
      </c>
      <c r="J94" s="41">
        <v>24</v>
      </c>
      <c r="K94" s="18">
        <v>1</v>
      </c>
      <c r="L94" s="18">
        <v>1.5</v>
      </c>
      <c r="M94" s="18"/>
      <c r="N94" s="9">
        <f t="shared" si="8"/>
        <v>1.75</v>
      </c>
      <c r="O94" s="101">
        <f t="shared" si="7"/>
        <v>19.75</v>
      </c>
      <c r="P94" s="10">
        <v>0.33300000000000002</v>
      </c>
      <c r="Q94" s="18"/>
      <c r="R94" s="8">
        <f t="shared" si="9"/>
        <v>13.173250000000001</v>
      </c>
      <c r="S94" s="18"/>
      <c r="T94" s="18"/>
      <c r="U94" s="106"/>
      <c r="V94" s="109"/>
    </row>
    <row r="95" spans="1:22">
      <c r="A95" s="111"/>
      <c r="B95" s="111"/>
      <c r="C95" s="111"/>
      <c r="D95" s="111"/>
      <c r="E95" s="111"/>
      <c r="F95" s="111"/>
      <c r="G95" s="111"/>
      <c r="H95" s="40" t="s">
        <v>243</v>
      </c>
      <c r="I95" s="41">
        <v>20.5</v>
      </c>
      <c r="J95" s="41">
        <v>26</v>
      </c>
      <c r="K95" s="18">
        <v>1</v>
      </c>
      <c r="L95" s="18">
        <v>1.5</v>
      </c>
      <c r="M95" s="18"/>
      <c r="N95" s="9">
        <f t="shared" si="8"/>
        <v>2.75</v>
      </c>
      <c r="O95" s="101">
        <f t="shared" si="7"/>
        <v>20.75</v>
      </c>
      <c r="P95" s="10">
        <v>0.33300000000000002</v>
      </c>
      <c r="Q95" s="18"/>
      <c r="R95" s="8">
        <f t="shared" si="9"/>
        <v>13.840250000000001</v>
      </c>
      <c r="S95" s="18"/>
      <c r="T95" s="18"/>
      <c r="U95" s="106"/>
      <c r="V95" s="109"/>
    </row>
    <row r="96" spans="1:22">
      <c r="A96" s="111"/>
      <c r="B96" s="111"/>
      <c r="C96" s="111"/>
      <c r="D96" s="111"/>
      <c r="E96" s="111"/>
      <c r="F96" s="111"/>
      <c r="G96" s="111"/>
      <c r="H96" s="40" t="s">
        <v>244</v>
      </c>
      <c r="I96" s="41">
        <v>20</v>
      </c>
      <c r="J96" s="41">
        <v>23</v>
      </c>
      <c r="K96" s="18">
        <v>1</v>
      </c>
      <c r="L96" s="18">
        <v>1.5</v>
      </c>
      <c r="M96" s="18"/>
      <c r="N96" s="9">
        <f t="shared" si="8"/>
        <v>1.5</v>
      </c>
      <c r="O96" s="101">
        <f t="shared" si="7"/>
        <v>19</v>
      </c>
      <c r="P96" s="10">
        <v>0.33300000000000002</v>
      </c>
      <c r="Q96" s="18"/>
      <c r="R96" s="8">
        <f t="shared" si="9"/>
        <v>12.673</v>
      </c>
      <c r="S96" s="18"/>
      <c r="T96" s="18"/>
      <c r="U96" s="106"/>
      <c r="V96" s="109"/>
    </row>
    <row r="97" spans="1:22">
      <c r="A97" s="111"/>
      <c r="B97" s="111"/>
      <c r="C97" s="111"/>
      <c r="D97" s="111"/>
      <c r="E97" s="111"/>
      <c r="F97" s="111"/>
      <c r="G97" s="111"/>
      <c r="H97" s="42" t="s">
        <v>244</v>
      </c>
      <c r="I97" s="43">
        <v>20</v>
      </c>
      <c r="J97" s="43">
        <v>24</v>
      </c>
      <c r="K97" s="18">
        <v>1</v>
      </c>
      <c r="L97" s="18">
        <v>1.5</v>
      </c>
      <c r="M97" s="18"/>
      <c r="N97" s="9">
        <f t="shared" si="8"/>
        <v>2</v>
      </c>
      <c r="O97" s="101">
        <f t="shared" si="7"/>
        <v>19.5</v>
      </c>
      <c r="P97" s="10">
        <v>0.33300000000000002</v>
      </c>
      <c r="Q97" s="18"/>
      <c r="R97" s="8">
        <f t="shared" si="9"/>
        <v>13.006500000000001</v>
      </c>
      <c r="S97" s="18"/>
      <c r="T97" s="18"/>
      <c r="U97" s="106"/>
      <c r="V97" s="109"/>
    </row>
    <row r="98" spans="1:22">
      <c r="A98" s="111"/>
      <c r="B98" s="111"/>
      <c r="C98" s="111"/>
      <c r="D98" s="111"/>
      <c r="E98" s="111"/>
      <c r="F98" s="111"/>
      <c r="G98" s="111"/>
      <c r="H98" s="42" t="s">
        <v>244</v>
      </c>
      <c r="I98" s="43">
        <v>20</v>
      </c>
      <c r="J98" s="43">
        <v>25</v>
      </c>
      <c r="K98" s="18">
        <v>1</v>
      </c>
      <c r="L98" s="18">
        <v>1.5</v>
      </c>
      <c r="M98" s="18"/>
      <c r="N98" s="9">
        <f t="shared" si="8"/>
        <v>2.5</v>
      </c>
      <c r="O98" s="101">
        <f t="shared" si="7"/>
        <v>20</v>
      </c>
      <c r="P98" s="10">
        <v>0.33300000000000002</v>
      </c>
      <c r="Q98" s="18"/>
      <c r="R98" s="8">
        <f t="shared" si="9"/>
        <v>13.34</v>
      </c>
      <c r="S98" s="18"/>
      <c r="T98" s="18"/>
      <c r="U98" s="106"/>
      <c r="V98" s="109"/>
    </row>
    <row r="99" spans="1:22">
      <c r="A99" s="111"/>
      <c r="B99" s="111"/>
      <c r="C99" s="111"/>
      <c r="D99" s="111"/>
      <c r="E99" s="111"/>
      <c r="F99" s="111"/>
      <c r="G99" s="111"/>
      <c r="H99" s="42" t="s">
        <v>245</v>
      </c>
      <c r="I99" s="43">
        <v>19</v>
      </c>
      <c r="J99" s="43">
        <v>24</v>
      </c>
      <c r="K99" s="18">
        <v>1</v>
      </c>
      <c r="L99" s="18">
        <v>1.5</v>
      </c>
      <c r="M99" s="18"/>
      <c r="N99" s="9">
        <f t="shared" si="8"/>
        <v>2.5</v>
      </c>
      <c r="O99" s="101">
        <f t="shared" si="7"/>
        <v>19</v>
      </c>
      <c r="P99" s="10">
        <v>0.33300000000000002</v>
      </c>
      <c r="Q99" s="18"/>
      <c r="R99" s="8">
        <f t="shared" si="9"/>
        <v>12.673</v>
      </c>
      <c r="S99" s="18"/>
      <c r="T99" s="18"/>
      <c r="U99" s="106"/>
      <c r="V99" s="109"/>
    </row>
    <row r="100" spans="1:22">
      <c r="A100" s="111"/>
      <c r="B100" s="111"/>
      <c r="C100" s="111"/>
      <c r="D100" s="111"/>
      <c r="E100" s="111"/>
      <c r="F100" s="111"/>
      <c r="G100" s="111"/>
      <c r="H100" s="42" t="s">
        <v>245</v>
      </c>
      <c r="I100" s="43">
        <v>19</v>
      </c>
      <c r="J100" s="43">
        <v>22</v>
      </c>
      <c r="K100" s="18">
        <v>1</v>
      </c>
      <c r="L100" s="18">
        <v>1.5</v>
      </c>
      <c r="M100" s="18"/>
      <c r="N100" s="9">
        <f t="shared" si="8"/>
        <v>1.5</v>
      </c>
      <c r="O100" s="101">
        <f t="shared" si="7"/>
        <v>18</v>
      </c>
      <c r="P100" s="10">
        <v>0.33300000000000002</v>
      </c>
      <c r="Q100" s="18"/>
      <c r="R100" s="8">
        <f t="shared" si="9"/>
        <v>12.006</v>
      </c>
      <c r="S100" s="18"/>
      <c r="T100" s="18"/>
      <c r="U100" s="106"/>
      <c r="V100" s="109"/>
    </row>
    <row r="101" spans="1:22">
      <c r="A101" s="111"/>
      <c r="B101" s="111"/>
      <c r="C101" s="111"/>
      <c r="D101" s="111"/>
      <c r="E101" s="111"/>
      <c r="F101" s="111"/>
      <c r="G101" s="111"/>
      <c r="H101" s="42" t="s">
        <v>246</v>
      </c>
      <c r="I101" s="43">
        <v>18.5</v>
      </c>
      <c r="J101" s="43">
        <v>21</v>
      </c>
      <c r="K101" s="18">
        <v>1</v>
      </c>
      <c r="L101" s="18">
        <v>1.5</v>
      </c>
      <c r="M101" s="18"/>
      <c r="N101" s="9">
        <f t="shared" si="8"/>
        <v>1.25</v>
      </c>
      <c r="O101" s="101">
        <f t="shared" si="7"/>
        <v>17.25</v>
      </c>
      <c r="P101" s="10">
        <v>0.33300000000000002</v>
      </c>
      <c r="Q101" s="18"/>
      <c r="R101" s="8">
        <f t="shared" si="9"/>
        <v>11.505750000000001</v>
      </c>
      <c r="S101" s="18"/>
      <c r="T101" s="18"/>
      <c r="U101" s="106"/>
      <c r="V101" s="109"/>
    </row>
    <row r="102" spans="1:22">
      <c r="A102" s="111"/>
      <c r="B102" s="111"/>
      <c r="C102" s="111"/>
      <c r="D102" s="111"/>
      <c r="E102" s="111"/>
      <c r="F102" s="111"/>
      <c r="G102" s="111"/>
      <c r="H102" s="42" t="s">
        <v>246</v>
      </c>
      <c r="I102" s="43">
        <v>18.5</v>
      </c>
      <c r="J102" s="43">
        <v>22</v>
      </c>
      <c r="K102" s="18">
        <v>1</v>
      </c>
      <c r="L102" s="18">
        <v>1.5</v>
      </c>
      <c r="M102" s="18"/>
      <c r="N102" s="9">
        <f t="shared" si="8"/>
        <v>1.75</v>
      </c>
      <c r="O102" s="101">
        <f t="shared" si="7"/>
        <v>17.75</v>
      </c>
      <c r="P102" s="10">
        <v>0.33300000000000002</v>
      </c>
      <c r="Q102" s="18"/>
      <c r="R102" s="8">
        <f t="shared" si="9"/>
        <v>11.83925</v>
      </c>
      <c r="S102" s="18"/>
      <c r="T102" s="18"/>
      <c r="U102" s="107"/>
      <c r="V102" s="109"/>
    </row>
    <row r="103" spans="1:22">
      <c r="A103" s="111" t="s">
        <v>224</v>
      </c>
      <c r="B103" s="111" t="s">
        <v>225</v>
      </c>
      <c r="C103" s="111" t="s">
        <v>249</v>
      </c>
      <c r="D103" s="111">
        <v>1</v>
      </c>
      <c r="E103" s="111" t="s">
        <v>226</v>
      </c>
      <c r="F103" s="111"/>
      <c r="G103" s="111" t="s">
        <v>227</v>
      </c>
      <c r="H103" s="32" t="s">
        <v>220</v>
      </c>
      <c r="I103" s="57">
        <v>27</v>
      </c>
      <c r="J103" s="57">
        <v>30</v>
      </c>
      <c r="K103" s="48">
        <v>1</v>
      </c>
      <c r="L103" s="48"/>
      <c r="M103" s="48"/>
      <c r="N103" s="9">
        <f>(J103-I103)/2</f>
        <v>1.5</v>
      </c>
      <c r="O103" s="101">
        <f t="shared" si="7"/>
        <v>27.5</v>
      </c>
      <c r="P103" s="10">
        <v>0.113</v>
      </c>
      <c r="Q103" s="48"/>
      <c r="R103" s="8">
        <f>(J103-K103-N103)*88.7%</f>
        <v>24.392500000000002</v>
      </c>
      <c r="S103" s="48"/>
      <c r="T103" s="48"/>
      <c r="U103" s="105" t="s">
        <v>218</v>
      </c>
      <c r="V103" s="109"/>
    </row>
    <row r="104" spans="1:22">
      <c r="A104" s="111"/>
      <c r="B104" s="111"/>
      <c r="C104" s="111"/>
      <c r="D104" s="111"/>
      <c r="E104" s="111"/>
      <c r="F104" s="111"/>
      <c r="G104" s="111"/>
      <c r="H104" s="32" t="s">
        <v>248</v>
      </c>
      <c r="I104" s="57">
        <v>26.5</v>
      </c>
      <c r="J104" s="57">
        <v>28.5</v>
      </c>
      <c r="K104" s="48">
        <v>1</v>
      </c>
      <c r="L104" s="48"/>
      <c r="M104" s="48"/>
      <c r="N104" s="9">
        <f t="shared" si="8"/>
        <v>1</v>
      </c>
      <c r="O104" s="101">
        <f t="shared" si="7"/>
        <v>26.5</v>
      </c>
      <c r="P104" s="51">
        <v>0.113</v>
      </c>
      <c r="Q104" s="48"/>
      <c r="R104" s="36">
        <f t="shared" ref="R104:R131" si="10">(J104-K104-N104)*88.7%</f>
        <v>23.505500000000001</v>
      </c>
      <c r="S104" s="48"/>
      <c r="T104" s="48"/>
      <c r="U104" s="106"/>
      <c r="V104" s="109"/>
    </row>
    <row r="105" spans="1:22">
      <c r="A105" s="111"/>
      <c r="B105" s="111"/>
      <c r="C105" s="111"/>
      <c r="D105" s="111"/>
      <c r="E105" s="111"/>
      <c r="F105" s="111"/>
      <c r="G105" s="111"/>
      <c r="H105" s="32" t="s">
        <v>58</v>
      </c>
      <c r="I105" s="57">
        <v>26</v>
      </c>
      <c r="J105" s="57">
        <v>28</v>
      </c>
      <c r="K105" s="48">
        <v>1</v>
      </c>
      <c r="L105" s="48"/>
      <c r="M105" s="48"/>
      <c r="N105" s="9">
        <f t="shared" si="8"/>
        <v>1</v>
      </c>
      <c r="O105" s="101">
        <f t="shared" si="7"/>
        <v>26</v>
      </c>
      <c r="P105" s="51">
        <v>0.113</v>
      </c>
      <c r="Q105" s="48"/>
      <c r="R105" s="36">
        <f t="shared" si="10"/>
        <v>23.062000000000001</v>
      </c>
      <c r="S105" s="48"/>
      <c r="T105" s="48"/>
      <c r="U105" s="106"/>
      <c r="V105" s="109"/>
    </row>
    <row r="106" spans="1:22">
      <c r="A106" s="111"/>
      <c r="B106" s="111"/>
      <c r="C106" s="111"/>
      <c r="D106" s="111"/>
      <c r="E106" s="111"/>
      <c r="F106" s="111"/>
      <c r="G106" s="111"/>
      <c r="H106" s="32" t="s">
        <v>221</v>
      </c>
      <c r="I106" s="57">
        <v>24</v>
      </c>
      <c r="J106" s="57">
        <v>26.5</v>
      </c>
      <c r="K106" s="48">
        <v>1</v>
      </c>
      <c r="L106" s="48"/>
      <c r="M106" s="48"/>
      <c r="N106" s="9">
        <f t="shared" si="8"/>
        <v>1.25</v>
      </c>
      <c r="O106" s="101">
        <f t="shared" si="7"/>
        <v>24.25</v>
      </c>
      <c r="P106" s="51">
        <v>0.113</v>
      </c>
      <c r="Q106" s="48"/>
      <c r="R106" s="36">
        <f t="shared" si="10"/>
        <v>21.50975</v>
      </c>
      <c r="S106" s="48"/>
      <c r="T106" s="48"/>
      <c r="U106" s="106"/>
      <c r="V106" s="109"/>
    </row>
    <row r="107" spans="1:22">
      <c r="A107" s="111"/>
      <c r="B107" s="111"/>
      <c r="C107" s="111"/>
      <c r="D107" s="111"/>
      <c r="E107" s="111"/>
      <c r="F107" s="111"/>
      <c r="G107" s="111"/>
      <c r="H107" s="32" t="s">
        <v>221</v>
      </c>
      <c r="I107" s="48">
        <v>24</v>
      </c>
      <c r="J107" s="48">
        <v>28</v>
      </c>
      <c r="K107" s="48">
        <v>1</v>
      </c>
      <c r="L107" s="57"/>
      <c r="M107" s="48"/>
      <c r="N107" s="9">
        <f t="shared" si="8"/>
        <v>2</v>
      </c>
      <c r="O107" s="101">
        <f t="shared" si="7"/>
        <v>25</v>
      </c>
      <c r="P107" s="51">
        <v>0.113</v>
      </c>
      <c r="Q107" s="48"/>
      <c r="R107" s="36">
        <f t="shared" si="10"/>
        <v>22.175000000000001</v>
      </c>
      <c r="S107" s="48"/>
      <c r="T107" s="48"/>
      <c r="U107" s="106"/>
      <c r="V107" s="109"/>
    </row>
    <row r="108" spans="1:22">
      <c r="A108" s="111"/>
      <c r="B108" s="111"/>
      <c r="C108" s="111"/>
      <c r="D108" s="111"/>
      <c r="E108" s="111"/>
      <c r="F108" s="111"/>
      <c r="G108" s="111"/>
      <c r="H108" s="32" t="s">
        <v>56</v>
      </c>
      <c r="I108" s="48">
        <v>22.5</v>
      </c>
      <c r="J108" s="48">
        <v>24.5</v>
      </c>
      <c r="K108" s="48">
        <v>1</v>
      </c>
      <c r="L108" s="57"/>
      <c r="M108" s="48"/>
      <c r="N108" s="9">
        <f t="shared" si="8"/>
        <v>1</v>
      </c>
      <c r="O108" s="101">
        <f t="shared" si="7"/>
        <v>22.5</v>
      </c>
      <c r="P108" s="51">
        <v>0.113</v>
      </c>
      <c r="Q108" s="48"/>
      <c r="R108" s="36">
        <f t="shared" si="10"/>
        <v>19.9575</v>
      </c>
      <c r="S108" s="48"/>
      <c r="T108" s="48"/>
      <c r="U108" s="106"/>
      <c r="V108" s="109"/>
    </row>
    <row r="109" spans="1:22">
      <c r="A109" s="111"/>
      <c r="B109" s="111"/>
      <c r="C109" s="111"/>
      <c r="D109" s="111"/>
      <c r="E109" s="111"/>
      <c r="F109" s="111"/>
      <c r="G109" s="111"/>
      <c r="H109" s="32" t="s">
        <v>55</v>
      </c>
      <c r="I109" s="57">
        <v>21.5</v>
      </c>
      <c r="J109" s="57">
        <v>28.5</v>
      </c>
      <c r="K109" s="48">
        <v>1</v>
      </c>
      <c r="L109" s="57"/>
      <c r="M109" s="48"/>
      <c r="N109" s="9">
        <f t="shared" si="8"/>
        <v>3.5</v>
      </c>
      <c r="O109" s="101">
        <f t="shared" si="7"/>
        <v>24</v>
      </c>
      <c r="P109" s="51">
        <v>0.113</v>
      </c>
      <c r="Q109" s="48"/>
      <c r="R109" s="36">
        <f t="shared" si="10"/>
        <v>21.288</v>
      </c>
      <c r="S109" s="48"/>
      <c r="T109" s="48"/>
      <c r="U109" s="106"/>
      <c r="V109" s="109"/>
    </row>
    <row r="110" spans="1:22">
      <c r="A110" s="111"/>
      <c r="B110" s="111"/>
      <c r="C110" s="111"/>
      <c r="D110" s="111"/>
      <c r="E110" s="111"/>
      <c r="F110" s="111"/>
      <c r="G110" s="111"/>
      <c r="H110" s="32" t="s">
        <v>222</v>
      </c>
      <c r="I110" s="57">
        <v>20.5</v>
      </c>
      <c r="J110" s="57">
        <v>22.5</v>
      </c>
      <c r="K110" s="48">
        <v>1</v>
      </c>
      <c r="L110" s="57"/>
      <c r="M110" s="48"/>
      <c r="N110" s="9">
        <f t="shared" si="8"/>
        <v>1</v>
      </c>
      <c r="O110" s="101">
        <f t="shared" si="7"/>
        <v>20.5</v>
      </c>
      <c r="P110" s="51">
        <v>0.113</v>
      </c>
      <c r="Q110" s="48"/>
      <c r="R110" s="36">
        <f t="shared" si="10"/>
        <v>18.183499999999999</v>
      </c>
      <c r="S110" s="48"/>
      <c r="T110" s="48"/>
      <c r="U110" s="106"/>
      <c r="V110" s="109"/>
    </row>
    <row r="111" spans="1:22">
      <c r="A111" s="111"/>
      <c r="B111" s="111"/>
      <c r="C111" s="111"/>
      <c r="D111" s="111"/>
      <c r="E111" s="111"/>
      <c r="F111" s="111"/>
      <c r="G111" s="111"/>
      <c r="H111" s="32" t="s">
        <v>223</v>
      </c>
      <c r="I111" s="57">
        <v>20</v>
      </c>
      <c r="J111" s="57">
        <v>22</v>
      </c>
      <c r="K111" s="48">
        <v>1</v>
      </c>
      <c r="L111" s="57"/>
      <c r="M111" s="48"/>
      <c r="N111" s="9">
        <f t="shared" si="8"/>
        <v>1</v>
      </c>
      <c r="O111" s="101">
        <f t="shared" si="7"/>
        <v>20</v>
      </c>
      <c r="P111" s="51">
        <v>0.113</v>
      </c>
      <c r="Q111" s="48"/>
      <c r="R111" s="36">
        <f t="shared" si="10"/>
        <v>17.740000000000002</v>
      </c>
      <c r="S111" s="48"/>
      <c r="T111" s="48"/>
      <c r="U111" s="106"/>
      <c r="V111" s="109"/>
    </row>
    <row r="112" spans="1:22">
      <c r="A112" s="111"/>
      <c r="B112" s="111"/>
      <c r="C112" s="111"/>
      <c r="D112" s="111"/>
      <c r="E112" s="111"/>
      <c r="F112" s="111"/>
      <c r="G112" s="111"/>
      <c r="H112" s="32" t="s">
        <v>52</v>
      </c>
      <c r="I112" s="57">
        <v>19</v>
      </c>
      <c r="J112" s="57">
        <v>21</v>
      </c>
      <c r="K112" s="48">
        <v>1</v>
      </c>
      <c r="L112" s="57"/>
      <c r="M112" s="48"/>
      <c r="N112" s="9">
        <f t="shared" si="8"/>
        <v>1</v>
      </c>
      <c r="O112" s="101">
        <f t="shared" si="7"/>
        <v>19</v>
      </c>
      <c r="P112" s="51">
        <v>0.113</v>
      </c>
      <c r="Q112" s="48"/>
      <c r="R112" s="36">
        <f t="shared" si="10"/>
        <v>16.853000000000002</v>
      </c>
      <c r="S112" s="48"/>
      <c r="T112" s="48"/>
      <c r="U112" s="106"/>
      <c r="V112" s="109"/>
    </row>
    <row r="113" spans="1:22">
      <c r="A113" s="111"/>
      <c r="B113" s="111"/>
      <c r="C113" s="111"/>
      <c r="D113" s="111"/>
      <c r="E113" s="111"/>
      <c r="F113" s="111"/>
      <c r="G113" s="111"/>
      <c r="H113" s="32" t="s">
        <v>51</v>
      </c>
      <c r="I113" s="57">
        <v>18.5</v>
      </c>
      <c r="J113" s="57">
        <v>20.5</v>
      </c>
      <c r="K113" s="48">
        <v>1</v>
      </c>
      <c r="L113" s="57"/>
      <c r="M113" s="48"/>
      <c r="N113" s="9">
        <f t="shared" si="8"/>
        <v>1</v>
      </c>
      <c r="O113" s="101">
        <f t="shared" si="7"/>
        <v>18.5</v>
      </c>
      <c r="P113" s="51">
        <v>0.113</v>
      </c>
      <c r="Q113" s="48"/>
      <c r="R113" s="36">
        <f t="shared" si="10"/>
        <v>16.409500000000001</v>
      </c>
      <c r="S113" s="48"/>
      <c r="T113" s="48"/>
      <c r="U113" s="106"/>
      <c r="V113" s="109"/>
    </row>
    <row r="114" spans="1:22">
      <c r="A114" s="111"/>
      <c r="B114" s="111"/>
      <c r="C114" s="111"/>
      <c r="D114" s="111"/>
      <c r="E114" s="111"/>
      <c r="F114" s="111"/>
      <c r="G114" s="111"/>
      <c r="H114" s="32" t="s">
        <v>220</v>
      </c>
      <c r="I114" s="48">
        <v>27</v>
      </c>
      <c r="J114" s="48">
        <v>32</v>
      </c>
      <c r="K114" s="48">
        <v>1</v>
      </c>
      <c r="L114" s="48"/>
      <c r="M114" s="48"/>
      <c r="N114" s="9">
        <f t="shared" si="8"/>
        <v>2.5</v>
      </c>
      <c r="O114" s="101">
        <f t="shared" si="7"/>
        <v>28.5</v>
      </c>
      <c r="P114" s="51">
        <v>0.113</v>
      </c>
      <c r="Q114" s="48"/>
      <c r="R114" s="36">
        <f t="shared" si="10"/>
        <v>25.279499999999999</v>
      </c>
      <c r="S114" s="48"/>
      <c r="T114" s="48"/>
      <c r="U114" s="106"/>
      <c r="V114" s="109"/>
    </row>
    <row r="115" spans="1:22">
      <c r="A115" s="111"/>
      <c r="B115" s="111"/>
      <c r="C115" s="111"/>
      <c r="D115" s="111"/>
      <c r="E115" s="111"/>
      <c r="F115" s="111"/>
      <c r="G115" s="111"/>
      <c r="H115" s="32" t="s">
        <v>220</v>
      </c>
      <c r="I115" s="48">
        <v>27</v>
      </c>
      <c r="J115" s="48">
        <v>35</v>
      </c>
      <c r="K115" s="48">
        <v>1</v>
      </c>
      <c r="L115" s="48"/>
      <c r="M115" s="48"/>
      <c r="N115" s="9">
        <f t="shared" si="8"/>
        <v>4</v>
      </c>
      <c r="O115" s="101">
        <f t="shared" si="7"/>
        <v>30</v>
      </c>
      <c r="P115" s="51">
        <v>0.113</v>
      </c>
      <c r="Q115" s="48"/>
      <c r="R115" s="36">
        <f t="shared" si="10"/>
        <v>26.61</v>
      </c>
      <c r="S115" s="48"/>
      <c r="T115" s="48"/>
      <c r="U115" s="106"/>
      <c r="V115" s="109"/>
    </row>
    <row r="116" spans="1:22">
      <c r="A116" s="111"/>
      <c r="B116" s="111"/>
      <c r="C116" s="111"/>
      <c r="D116" s="111"/>
      <c r="E116" s="111"/>
      <c r="F116" s="111"/>
      <c r="G116" s="111"/>
      <c r="H116" s="32" t="s">
        <v>58</v>
      </c>
      <c r="I116" s="48">
        <v>26</v>
      </c>
      <c r="J116" s="48">
        <v>33</v>
      </c>
      <c r="K116" s="48">
        <v>1</v>
      </c>
      <c r="L116" s="48"/>
      <c r="M116" s="48"/>
      <c r="N116" s="9">
        <f t="shared" si="8"/>
        <v>3.5</v>
      </c>
      <c r="O116" s="101">
        <f t="shared" si="7"/>
        <v>28.5</v>
      </c>
      <c r="P116" s="51">
        <v>0.113</v>
      </c>
      <c r="Q116" s="48"/>
      <c r="R116" s="36">
        <f t="shared" si="10"/>
        <v>25.279499999999999</v>
      </c>
      <c r="S116" s="48"/>
      <c r="T116" s="48"/>
      <c r="U116" s="106"/>
      <c r="V116" s="109"/>
    </row>
    <row r="117" spans="1:22">
      <c r="A117" s="111"/>
      <c r="B117" s="111"/>
      <c r="C117" s="111"/>
      <c r="D117" s="111"/>
      <c r="E117" s="111"/>
      <c r="F117" s="111"/>
      <c r="G117" s="111"/>
      <c r="H117" s="32" t="s">
        <v>58</v>
      </c>
      <c r="I117" s="48">
        <v>26</v>
      </c>
      <c r="J117" s="48">
        <v>30</v>
      </c>
      <c r="K117" s="48">
        <v>1</v>
      </c>
      <c r="L117" s="48"/>
      <c r="M117" s="48"/>
      <c r="N117" s="9">
        <f t="shared" si="8"/>
        <v>2</v>
      </c>
      <c r="O117" s="101">
        <f t="shared" si="7"/>
        <v>27</v>
      </c>
      <c r="P117" s="51">
        <v>0.113</v>
      </c>
      <c r="Q117" s="48"/>
      <c r="R117" s="36">
        <f t="shared" si="10"/>
        <v>23.949000000000002</v>
      </c>
      <c r="S117" s="48"/>
      <c r="T117" s="48"/>
      <c r="U117" s="106"/>
      <c r="V117" s="109"/>
    </row>
    <row r="118" spans="1:22">
      <c r="A118" s="111"/>
      <c r="B118" s="111"/>
      <c r="C118" s="111"/>
      <c r="D118" s="111"/>
      <c r="E118" s="111"/>
      <c r="F118" s="111"/>
      <c r="G118" s="111"/>
      <c r="H118" s="32" t="s">
        <v>221</v>
      </c>
      <c r="I118" s="48">
        <v>24</v>
      </c>
      <c r="J118" s="48">
        <v>28</v>
      </c>
      <c r="K118" s="48">
        <v>1</v>
      </c>
      <c r="L118" s="48"/>
      <c r="M118" s="48"/>
      <c r="N118" s="9">
        <f t="shared" si="8"/>
        <v>2</v>
      </c>
      <c r="O118" s="101">
        <f t="shared" si="7"/>
        <v>25</v>
      </c>
      <c r="P118" s="51">
        <v>0.113</v>
      </c>
      <c r="Q118" s="48"/>
      <c r="R118" s="36">
        <f t="shared" si="10"/>
        <v>22.175000000000001</v>
      </c>
      <c r="S118" s="48"/>
      <c r="T118" s="48"/>
      <c r="U118" s="106"/>
      <c r="V118" s="109"/>
    </row>
    <row r="119" spans="1:22">
      <c r="A119" s="111"/>
      <c r="B119" s="111"/>
      <c r="C119" s="111"/>
      <c r="D119" s="111"/>
      <c r="E119" s="111"/>
      <c r="F119" s="111"/>
      <c r="G119" s="111"/>
      <c r="H119" s="32" t="s">
        <v>56</v>
      </c>
      <c r="I119" s="48">
        <v>22.5</v>
      </c>
      <c r="J119" s="48">
        <v>29.5</v>
      </c>
      <c r="K119" s="48">
        <v>1</v>
      </c>
      <c r="L119" s="48"/>
      <c r="M119" s="48"/>
      <c r="N119" s="9">
        <f t="shared" si="8"/>
        <v>3.5</v>
      </c>
      <c r="O119" s="101">
        <f t="shared" si="7"/>
        <v>25</v>
      </c>
      <c r="P119" s="51">
        <v>0.113</v>
      </c>
      <c r="Q119" s="48"/>
      <c r="R119" s="36">
        <f t="shared" si="10"/>
        <v>22.175000000000001</v>
      </c>
      <c r="S119" s="48"/>
      <c r="T119" s="48"/>
      <c r="U119" s="106"/>
      <c r="V119" s="109"/>
    </row>
    <row r="120" spans="1:22">
      <c r="A120" s="111"/>
      <c r="B120" s="111"/>
      <c r="C120" s="111"/>
      <c r="D120" s="111"/>
      <c r="E120" s="111"/>
      <c r="F120" s="111"/>
      <c r="G120" s="111"/>
      <c r="H120" s="32" t="s">
        <v>56</v>
      </c>
      <c r="I120" s="48">
        <v>22.5</v>
      </c>
      <c r="J120" s="48">
        <v>28</v>
      </c>
      <c r="K120" s="48">
        <v>1</v>
      </c>
      <c r="L120" s="48"/>
      <c r="M120" s="48"/>
      <c r="N120" s="9">
        <f t="shared" si="8"/>
        <v>2.75</v>
      </c>
      <c r="O120" s="101">
        <f t="shared" si="7"/>
        <v>24.25</v>
      </c>
      <c r="P120" s="51">
        <v>0.113</v>
      </c>
      <c r="Q120" s="48"/>
      <c r="R120" s="36">
        <f t="shared" si="10"/>
        <v>21.50975</v>
      </c>
      <c r="S120" s="48"/>
      <c r="T120" s="48"/>
      <c r="U120" s="106"/>
      <c r="V120" s="109"/>
    </row>
    <row r="121" spans="1:22">
      <c r="A121" s="111"/>
      <c r="B121" s="111"/>
      <c r="C121" s="111"/>
      <c r="D121" s="111"/>
      <c r="E121" s="111"/>
      <c r="F121" s="111"/>
      <c r="G121" s="111"/>
      <c r="H121" s="32" t="s">
        <v>55</v>
      </c>
      <c r="I121" s="48">
        <v>21.5</v>
      </c>
      <c r="J121" s="48">
        <v>25</v>
      </c>
      <c r="K121" s="48">
        <v>1</v>
      </c>
      <c r="L121" s="48"/>
      <c r="M121" s="48"/>
      <c r="N121" s="9">
        <f t="shared" si="8"/>
        <v>1.75</v>
      </c>
      <c r="O121" s="101">
        <f t="shared" si="7"/>
        <v>22.25</v>
      </c>
      <c r="P121" s="51">
        <v>0.113</v>
      </c>
      <c r="Q121" s="48"/>
      <c r="R121" s="36">
        <f t="shared" si="10"/>
        <v>19.735749999999999</v>
      </c>
      <c r="S121" s="48"/>
      <c r="T121" s="48"/>
      <c r="U121" s="106"/>
      <c r="V121" s="109"/>
    </row>
    <row r="122" spans="1:22">
      <c r="A122" s="111"/>
      <c r="B122" s="111"/>
      <c r="C122" s="111"/>
      <c r="D122" s="111"/>
      <c r="E122" s="111"/>
      <c r="F122" s="111"/>
      <c r="G122" s="111"/>
      <c r="H122" s="32" t="s">
        <v>55</v>
      </c>
      <c r="I122" s="48">
        <v>21.5</v>
      </c>
      <c r="J122" s="48">
        <v>27</v>
      </c>
      <c r="K122" s="48">
        <v>1</v>
      </c>
      <c r="L122" s="48"/>
      <c r="M122" s="48"/>
      <c r="N122" s="9">
        <f t="shared" si="8"/>
        <v>2.75</v>
      </c>
      <c r="O122" s="101">
        <f t="shared" si="7"/>
        <v>23.25</v>
      </c>
      <c r="P122" s="51">
        <v>0.113</v>
      </c>
      <c r="Q122" s="48"/>
      <c r="R122" s="36">
        <f t="shared" si="10"/>
        <v>20.62275</v>
      </c>
      <c r="S122" s="48"/>
      <c r="T122" s="48"/>
      <c r="U122" s="106"/>
      <c r="V122" s="109"/>
    </row>
    <row r="123" spans="1:22">
      <c r="A123" s="111"/>
      <c r="B123" s="111"/>
      <c r="C123" s="111"/>
      <c r="D123" s="111"/>
      <c r="E123" s="111"/>
      <c r="F123" s="111"/>
      <c r="G123" s="111"/>
      <c r="H123" s="32" t="s">
        <v>222</v>
      </c>
      <c r="I123" s="48">
        <v>20.5</v>
      </c>
      <c r="J123" s="48">
        <v>24</v>
      </c>
      <c r="K123" s="48">
        <v>1</v>
      </c>
      <c r="L123" s="48"/>
      <c r="M123" s="48"/>
      <c r="N123" s="9">
        <f t="shared" si="8"/>
        <v>1.75</v>
      </c>
      <c r="O123" s="101">
        <f t="shared" si="7"/>
        <v>21.25</v>
      </c>
      <c r="P123" s="51">
        <v>0.113</v>
      </c>
      <c r="Q123" s="48"/>
      <c r="R123" s="36">
        <f t="shared" si="10"/>
        <v>18.848749999999999</v>
      </c>
      <c r="S123" s="48"/>
      <c r="T123" s="48"/>
      <c r="U123" s="106"/>
      <c r="V123" s="109"/>
    </row>
    <row r="124" spans="1:22">
      <c r="A124" s="111"/>
      <c r="B124" s="111"/>
      <c r="C124" s="111"/>
      <c r="D124" s="111"/>
      <c r="E124" s="111"/>
      <c r="F124" s="111"/>
      <c r="G124" s="111"/>
      <c r="H124" s="32" t="s">
        <v>222</v>
      </c>
      <c r="I124" s="48">
        <v>20.5</v>
      </c>
      <c r="J124" s="48">
        <v>26</v>
      </c>
      <c r="K124" s="48">
        <v>1</v>
      </c>
      <c r="L124" s="48"/>
      <c r="M124" s="48"/>
      <c r="N124" s="9">
        <f t="shared" si="8"/>
        <v>2.75</v>
      </c>
      <c r="O124" s="101">
        <f t="shared" si="7"/>
        <v>22.25</v>
      </c>
      <c r="P124" s="51">
        <v>0.113</v>
      </c>
      <c r="Q124" s="48"/>
      <c r="R124" s="36">
        <f t="shared" si="10"/>
        <v>19.735749999999999</v>
      </c>
      <c r="S124" s="48"/>
      <c r="T124" s="48"/>
      <c r="U124" s="106"/>
      <c r="V124" s="109"/>
    </row>
    <row r="125" spans="1:22">
      <c r="A125" s="111"/>
      <c r="B125" s="111"/>
      <c r="C125" s="111"/>
      <c r="D125" s="111"/>
      <c r="E125" s="111"/>
      <c r="F125" s="111"/>
      <c r="G125" s="111"/>
      <c r="H125" s="32" t="s">
        <v>223</v>
      </c>
      <c r="I125" s="48">
        <v>20</v>
      </c>
      <c r="J125" s="48">
        <v>23</v>
      </c>
      <c r="K125" s="48">
        <v>1</v>
      </c>
      <c r="L125" s="48"/>
      <c r="M125" s="48"/>
      <c r="N125" s="9">
        <f t="shared" si="8"/>
        <v>1.5</v>
      </c>
      <c r="O125" s="101">
        <f t="shared" si="7"/>
        <v>20.5</v>
      </c>
      <c r="P125" s="51">
        <v>0.113</v>
      </c>
      <c r="Q125" s="48"/>
      <c r="R125" s="36">
        <f t="shared" si="10"/>
        <v>18.183499999999999</v>
      </c>
      <c r="S125" s="48"/>
      <c r="T125" s="48"/>
      <c r="U125" s="106"/>
      <c r="V125" s="109"/>
    </row>
    <row r="126" spans="1:22">
      <c r="A126" s="111"/>
      <c r="B126" s="111"/>
      <c r="C126" s="111"/>
      <c r="D126" s="111"/>
      <c r="E126" s="111"/>
      <c r="F126" s="111"/>
      <c r="G126" s="111"/>
      <c r="H126" s="32" t="s">
        <v>223</v>
      </c>
      <c r="I126" s="48">
        <v>20</v>
      </c>
      <c r="J126" s="48">
        <v>24</v>
      </c>
      <c r="K126" s="48">
        <v>1</v>
      </c>
      <c r="L126" s="48"/>
      <c r="M126" s="48"/>
      <c r="N126" s="9">
        <f t="shared" si="8"/>
        <v>2</v>
      </c>
      <c r="O126" s="101">
        <f t="shared" si="7"/>
        <v>21</v>
      </c>
      <c r="P126" s="51">
        <v>0.113</v>
      </c>
      <c r="Q126" s="48"/>
      <c r="R126" s="36">
        <f t="shared" si="10"/>
        <v>18.626999999999999</v>
      </c>
      <c r="S126" s="48"/>
      <c r="T126" s="48"/>
      <c r="U126" s="106"/>
      <c r="V126" s="109"/>
    </row>
    <row r="127" spans="1:22">
      <c r="A127" s="111"/>
      <c r="B127" s="111"/>
      <c r="C127" s="111"/>
      <c r="D127" s="111"/>
      <c r="E127" s="111"/>
      <c r="F127" s="111"/>
      <c r="G127" s="111"/>
      <c r="H127" s="32" t="s">
        <v>223</v>
      </c>
      <c r="I127" s="48">
        <v>20</v>
      </c>
      <c r="J127" s="48">
        <v>25</v>
      </c>
      <c r="K127" s="48">
        <v>1</v>
      </c>
      <c r="L127" s="48"/>
      <c r="M127" s="48"/>
      <c r="N127" s="9">
        <f t="shared" si="8"/>
        <v>2.5</v>
      </c>
      <c r="O127" s="101">
        <f t="shared" si="7"/>
        <v>21.5</v>
      </c>
      <c r="P127" s="51">
        <v>0.113</v>
      </c>
      <c r="Q127" s="48"/>
      <c r="R127" s="36">
        <f t="shared" si="10"/>
        <v>19.070499999999999</v>
      </c>
      <c r="S127" s="48"/>
      <c r="T127" s="48"/>
      <c r="U127" s="106"/>
      <c r="V127" s="109"/>
    </row>
    <row r="128" spans="1:22">
      <c r="A128" s="111"/>
      <c r="B128" s="111"/>
      <c r="C128" s="111"/>
      <c r="D128" s="111"/>
      <c r="E128" s="111"/>
      <c r="F128" s="111"/>
      <c r="G128" s="111"/>
      <c r="H128" s="32" t="s">
        <v>52</v>
      </c>
      <c r="I128" s="48">
        <v>19</v>
      </c>
      <c r="J128" s="48">
        <v>24</v>
      </c>
      <c r="K128" s="48">
        <v>1</v>
      </c>
      <c r="L128" s="48"/>
      <c r="M128" s="48"/>
      <c r="N128" s="9">
        <f t="shared" si="8"/>
        <v>2.5</v>
      </c>
      <c r="O128" s="101">
        <f t="shared" si="7"/>
        <v>20.5</v>
      </c>
      <c r="P128" s="51">
        <v>0.113</v>
      </c>
      <c r="Q128" s="48"/>
      <c r="R128" s="36">
        <f t="shared" si="10"/>
        <v>18.183499999999999</v>
      </c>
      <c r="S128" s="48"/>
      <c r="T128" s="48"/>
      <c r="U128" s="106"/>
      <c r="V128" s="109"/>
    </row>
    <row r="129" spans="1:22">
      <c r="A129" s="111"/>
      <c r="B129" s="111"/>
      <c r="C129" s="111"/>
      <c r="D129" s="111"/>
      <c r="E129" s="111"/>
      <c r="F129" s="111"/>
      <c r="G129" s="111"/>
      <c r="H129" s="32" t="s">
        <v>52</v>
      </c>
      <c r="I129" s="48">
        <v>19</v>
      </c>
      <c r="J129" s="48">
        <v>22</v>
      </c>
      <c r="K129" s="48">
        <v>1</v>
      </c>
      <c r="L129" s="48"/>
      <c r="M129" s="48"/>
      <c r="N129" s="9">
        <f t="shared" si="8"/>
        <v>1.5</v>
      </c>
      <c r="O129" s="101">
        <f t="shared" si="7"/>
        <v>19.5</v>
      </c>
      <c r="P129" s="51">
        <v>0.113</v>
      </c>
      <c r="Q129" s="48"/>
      <c r="R129" s="36">
        <f t="shared" si="10"/>
        <v>17.296500000000002</v>
      </c>
      <c r="S129" s="48"/>
      <c r="T129" s="48"/>
      <c r="U129" s="106"/>
      <c r="V129" s="109"/>
    </row>
    <row r="130" spans="1:22" ht="13.5" customHeight="1">
      <c r="A130" s="111"/>
      <c r="B130" s="111"/>
      <c r="C130" s="111"/>
      <c r="D130" s="111"/>
      <c r="E130" s="111"/>
      <c r="F130" s="111"/>
      <c r="G130" s="111"/>
      <c r="H130" s="32" t="s">
        <v>51</v>
      </c>
      <c r="I130" s="48">
        <v>18.5</v>
      </c>
      <c r="J130" s="48">
        <v>21</v>
      </c>
      <c r="K130" s="48">
        <v>1</v>
      </c>
      <c r="L130" s="48"/>
      <c r="M130" s="48"/>
      <c r="N130" s="9">
        <f t="shared" si="8"/>
        <v>1.25</v>
      </c>
      <c r="O130" s="101">
        <f t="shared" si="7"/>
        <v>18.75</v>
      </c>
      <c r="P130" s="51">
        <v>0.113</v>
      </c>
      <c r="Q130" s="48"/>
      <c r="R130" s="36">
        <f t="shared" si="10"/>
        <v>16.631250000000001</v>
      </c>
      <c r="S130" s="48"/>
      <c r="T130" s="48"/>
      <c r="U130" s="106"/>
      <c r="V130" s="109"/>
    </row>
    <row r="131" spans="1:22" ht="13.5" customHeight="1" thickBot="1">
      <c r="A131" s="142"/>
      <c r="B131" s="142"/>
      <c r="C131" s="142"/>
      <c r="D131" s="142"/>
      <c r="E131" s="142"/>
      <c r="F131" s="142"/>
      <c r="G131" s="142"/>
      <c r="H131" s="61" t="s">
        <v>51</v>
      </c>
      <c r="I131" s="62">
        <v>18.5</v>
      </c>
      <c r="J131" s="62">
        <v>22</v>
      </c>
      <c r="K131" s="62">
        <v>1</v>
      </c>
      <c r="L131" s="62"/>
      <c r="M131" s="62"/>
      <c r="N131" s="63">
        <f t="shared" si="8"/>
        <v>1.75</v>
      </c>
      <c r="O131" s="101">
        <f t="shared" si="7"/>
        <v>19.25</v>
      </c>
      <c r="P131" s="64">
        <v>0.113</v>
      </c>
      <c r="Q131" s="62"/>
      <c r="R131" s="65">
        <f t="shared" si="10"/>
        <v>17.074750000000002</v>
      </c>
      <c r="S131" s="62"/>
      <c r="T131" s="62"/>
      <c r="U131" s="134"/>
      <c r="V131" s="155"/>
    </row>
    <row r="132" spans="1:22" ht="13.5" customHeight="1" thickTop="1">
      <c r="A132" s="107" t="s">
        <v>268</v>
      </c>
      <c r="B132" s="107" t="s">
        <v>269</v>
      </c>
      <c r="C132" s="107">
        <v>7536</v>
      </c>
      <c r="D132" s="107">
        <v>1</v>
      </c>
      <c r="E132" s="107" t="s">
        <v>270</v>
      </c>
      <c r="F132" s="107"/>
      <c r="G132" s="107" t="s">
        <v>271</v>
      </c>
      <c r="H132" s="60" t="s">
        <v>251</v>
      </c>
      <c r="I132" s="60">
        <v>19</v>
      </c>
      <c r="J132" s="60">
        <v>22</v>
      </c>
      <c r="K132" s="47">
        <v>3.3</v>
      </c>
      <c r="L132" s="47">
        <v>1.5</v>
      </c>
      <c r="M132" s="75"/>
      <c r="N132" s="35">
        <f>(J132-I132)/2</f>
        <v>1.5</v>
      </c>
      <c r="O132" s="101">
        <f t="shared" si="7"/>
        <v>15.7</v>
      </c>
      <c r="P132" s="51">
        <v>0.24299999999999999</v>
      </c>
      <c r="Q132" s="28"/>
      <c r="R132" s="36">
        <f>(J132-K132-L132-N132)*75.7%</f>
        <v>11.8849</v>
      </c>
      <c r="S132" s="76"/>
      <c r="T132" s="76"/>
      <c r="U132" s="156" t="s">
        <v>93</v>
      </c>
      <c r="V132" s="156" t="s">
        <v>361</v>
      </c>
    </row>
    <row r="133" spans="1:22">
      <c r="A133" s="111"/>
      <c r="B133" s="111"/>
      <c r="C133" s="111"/>
      <c r="D133" s="111"/>
      <c r="E133" s="111"/>
      <c r="F133" s="111"/>
      <c r="G133" s="111"/>
      <c r="H133" s="59" t="s">
        <v>252</v>
      </c>
      <c r="I133" s="59">
        <v>24</v>
      </c>
      <c r="J133" s="59">
        <v>26</v>
      </c>
      <c r="K133" s="48">
        <v>3.3</v>
      </c>
      <c r="L133" s="48">
        <v>1.5</v>
      </c>
      <c r="M133" s="48"/>
      <c r="N133" s="35">
        <f t="shared" ref="N133:N154" si="11">(J133-I133)/2</f>
        <v>1</v>
      </c>
      <c r="O133" s="101">
        <f t="shared" si="7"/>
        <v>20.2</v>
      </c>
      <c r="P133" s="51">
        <v>0.24299999999999999</v>
      </c>
      <c r="Q133" s="73"/>
      <c r="R133" s="36">
        <f t="shared" ref="R133:R154" si="12">(J133-K133-L133-N133)*75.7%</f>
        <v>15.291399999999999</v>
      </c>
      <c r="S133" s="73"/>
      <c r="T133" s="73"/>
      <c r="U133" s="109"/>
      <c r="V133" s="109"/>
    </row>
    <row r="134" spans="1:22">
      <c r="A134" s="111"/>
      <c r="B134" s="111"/>
      <c r="C134" s="111"/>
      <c r="D134" s="111"/>
      <c r="E134" s="111"/>
      <c r="F134" s="111"/>
      <c r="G134" s="111"/>
      <c r="H134" s="59" t="s">
        <v>253</v>
      </c>
      <c r="I134" s="59">
        <v>25</v>
      </c>
      <c r="J134" s="59">
        <v>27</v>
      </c>
      <c r="K134" s="48">
        <v>3.3</v>
      </c>
      <c r="L134" s="48">
        <v>1.5</v>
      </c>
      <c r="M134" s="48"/>
      <c r="N134" s="35">
        <f t="shared" si="11"/>
        <v>1</v>
      </c>
      <c r="O134" s="101">
        <f t="shared" si="7"/>
        <v>21.2</v>
      </c>
      <c r="P134" s="51">
        <v>0.24299999999999999</v>
      </c>
      <c r="Q134" s="73"/>
      <c r="R134" s="36">
        <f t="shared" si="12"/>
        <v>16.048400000000001</v>
      </c>
      <c r="S134" s="73"/>
      <c r="T134" s="73"/>
      <c r="U134" s="109"/>
      <c r="V134" s="109"/>
    </row>
    <row r="135" spans="1:22">
      <c r="A135" s="111"/>
      <c r="B135" s="111"/>
      <c r="C135" s="111"/>
      <c r="D135" s="111"/>
      <c r="E135" s="111"/>
      <c r="F135" s="111"/>
      <c r="G135" s="111"/>
      <c r="H135" s="59" t="s">
        <v>254</v>
      </c>
      <c r="I135" s="59">
        <v>27</v>
      </c>
      <c r="J135" s="59">
        <v>29</v>
      </c>
      <c r="K135" s="48">
        <v>3.3</v>
      </c>
      <c r="L135" s="48">
        <v>1.5</v>
      </c>
      <c r="M135" s="48"/>
      <c r="N135" s="35">
        <f t="shared" si="11"/>
        <v>1</v>
      </c>
      <c r="O135" s="101">
        <f t="shared" ref="O135:O198" si="13">J135-K135-L135-N135</f>
        <v>23.2</v>
      </c>
      <c r="P135" s="51">
        <v>0.24299999999999999</v>
      </c>
      <c r="Q135" s="73"/>
      <c r="R135" s="36">
        <f t="shared" si="12"/>
        <v>17.5624</v>
      </c>
      <c r="S135" s="73"/>
      <c r="T135" s="73"/>
      <c r="U135" s="109"/>
      <c r="V135" s="109"/>
    </row>
    <row r="136" spans="1:22">
      <c r="A136" s="111"/>
      <c r="B136" s="111"/>
      <c r="C136" s="111"/>
      <c r="D136" s="111"/>
      <c r="E136" s="111"/>
      <c r="F136" s="111"/>
      <c r="G136" s="111"/>
      <c r="H136" s="59" t="s">
        <v>255</v>
      </c>
      <c r="I136" s="59">
        <v>28</v>
      </c>
      <c r="J136" s="59">
        <v>30</v>
      </c>
      <c r="K136" s="48">
        <v>3.3</v>
      </c>
      <c r="L136" s="48">
        <v>1.5</v>
      </c>
      <c r="M136" s="48"/>
      <c r="N136" s="35">
        <f t="shared" si="11"/>
        <v>1</v>
      </c>
      <c r="O136" s="101">
        <f t="shared" si="13"/>
        <v>24.2</v>
      </c>
      <c r="P136" s="51">
        <v>0.24299999999999999</v>
      </c>
      <c r="Q136" s="73"/>
      <c r="R136" s="36">
        <f t="shared" si="12"/>
        <v>18.319399999999998</v>
      </c>
      <c r="S136" s="73"/>
      <c r="T136" s="73"/>
      <c r="U136" s="109"/>
      <c r="V136" s="109"/>
    </row>
    <row r="137" spans="1:22">
      <c r="A137" s="111"/>
      <c r="B137" s="111"/>
      <c r="C137" s="111"/>
      <c r="D137" s="111"/>
      <c r="E137" s="111"/>
      <c r="F137" s="111"/>
      <c r="G137" s="111"/>
      <c r="H137" s="59" t="s">
        <v>256</v>
      </c>
      <c r="I137" s="59">
        <v>29</v>
      </c>
      <c r="J137" s="59">
        <v>31</v>
      </c>
      <c r="K137" s="48">
        <v>3.3</v>
      </c>
      <c r="L137" s="48">
        <v>1.5</v>
      </c>
      <c r="M137" s="48"/>
      <c r="N137" s="35">
        <f t="shared" si="11"/>
        <v>1</v>
      </c>
      <c r="O137" s="101">
        <f t="shared" si="13"/>
        <v>25.2</v>
      </c>
      <c r="P137" s="51">
        <v>0.24299999999999999</v>
      </c>
      <c r="Q137" s="73"/>
      <c r="R137" s="36">
        <f t="shared" si="12"/>
        <v>19.0764</v>
      </c>
      <c r="S137" s="73"/>
      <c r="T137" s="73"/>
      <c r="U137" s="109"/>
      <c r="V137" s="109"/>
    </row>
    <row r="138" spans="1:22">
      <c r="A138" s="111"/>
      <c r="B138" s="111"/>
      <c r="C138" s="111"/>
      <c r="D138" s="111"/>
      <c r="E138" s="111"/>
      <c r="F138" s="111"/>
      <c r="G138" s="111"/>
      <c r="H138" s="59" t="s">
        <v>257</v>
      </c>
      <c r="I138" s="59">
        <v>32</v>
      </c>
      <c r="J138" s="59">
        <v>34</v>
      </c>
      <c r="K138" s="48">
        <v>3.3</v>
      </c>
      <c r="L138" s="48">
        <v>1.5</v>
      </c>
      <c r="M138" s="48"/>
      <c r="N138" s="35">
        <f t="shared" si="11"/>
        <v>1</v>
      </c>
      <c r="O138" s="101">
        <f t="shared" si="13"/>
        <v>28.2</v>
      </c>
      <c r="P138" s="51">
        <v>0.24299999999999999</v>
      </c>
      <c r="Q138" s="73"/>
      <c r="R138" s="36">
        <f t="shared" si="12"/>
        <v>21.3474</v>
      </c>
      <c r="S138" s="73"/>
      <c r="T138" s="73"/>
      <c r="U138" s="109"/>
      <c r="V138" s="109"/>
    </row>
    <row r="139" spans="1:22">
      <c r="A139" s="111"/>
      <c r="B139" s="111"/>
      <c r="C139" s="111"/>
      <c r="D139" s="111"/>
      <c r="E139" s="111"/>
      <c r="F139" s="111"/>
      <c r="G139" s="111"/>
      <c r="H139" s="59" t="s">
        <v>258</v>
      </c>
      <c r="I139" s="59">
        <v>33</v>
      </c>
      <c r="J139" s="59">
        <v>33</v>
      </c>
      <c r="K139" s="48">
        <v>3.3</v>
      </c>
      <c r="L139" s="48">
        <v>1.5</v>
      </c>
      <c r="M139" s="48"/>
      <c r="N139" s="35">
        <f t="shared" si="11"/>
        <v>0</v>
      </c>
      <c r="O139" s="101">
        <f t="shared" si="13"/>
        <v>28.2</v>
      </c>
      <c r="P139" s="51">
        <v>0.24299999999999999</v>
      </c>
      <c r="Q139" s="73"/>
      <c r="R139" s="36">
        <f t="shared" si="12"/>
        <v>21.3474</v>
      </c>
      <c r="S139" s="73"/>
      <c r="T139" s="73"/>
      <c r="U139" s="109"/>
      <c r="V139" s="109"/>
    </row>
    <row r="140" spans="1:22">
      <c r="A140" s="111"/>
      <c r="B140" s="111"/>
      <c r="C140" s="111"/>
      <c r="D140" s="111"/>
      <c r="E140" s="111"/>
      <c r="F140" s="111"/>
      <c r="G140" s="111"/>
      <c r="H140" s="59" t="s">
        <v>259</v>
      </c>
      <c r="I140" s="59">
        <v>35</v>
      </c>
      <c r="J140" s="59">
        <v>35</v>
      </c>
      <c r="K140" s="48">
        <v>3.3</v>
      </c>
      <c r="L140" s="48">
        <v>1.5</v>
      </c>
      <c r="M140" s="48"/>
      <c r="N140" s="35">
        <f t="shared" si="11"/>
        <v>0</v>
      </c>
      <c r="O140" s="101">
        <f t="shared" si="13"/>
        <v>30.2</v>
      </c>
      <c r="P140" s="51">
        <v>0.24299999999999999</v>
      </c>
      <c r="Q140" s="73"/>
      <c r="R140" s="36">
        <f t="shared" si="12"/>
        <v>22.8614</v>
      </c>
      <c r="S140" s="73"/>
      <c r="T140" s="73"/>
      <c r="U140" s="109"/>
      <c r="V140" s="109"/>
    </row>
    <row r="141" spans="1:22">
      <c r="A141" s="111"/>
      <c r="B141" s="111"/>
      <c r="C141" s="111"/>
      <c r="D141" s="111"/>
      <c r="E141" s="111"/>
      <c r="F141" s="111"/>
      <c r="G141" s="111"/>
      <c r="H141" s="59" t="s">
        <v>260</v>
      </c>
      <c r="I141" s="59">
        <v>37</v>
      </c>
      <c r="J141" s="59">
        <v>37</v>
      </c>
      <c r="K141" s="48">
        <v>3.3</v>
      </c>
      <c r="L141" s="48">
        <v>1.5</v>
      </c>
      <c r="M141" s="48"/>
      <c r="N141" s="35">
        <f t="shared" si="11"/>
        <v>0</v>
      </c>
      <c r="O141" s="101">
        <f t="shared" si="13"/>
        <v>32.200000000000003</v>
      </c>
      <c r="P141" s="51">
        <v>0.24299999999999999</v>
      </c>
      <c r="Q141" s="73"/>
      <c r="R141" s="36">
        <f t="shared" si="12"/>
        <v>24.375400000000003</v>
      </c>
      <c r="S141" s="73"/>
      <c r="T141" s="73"/>
      <c r="U141" s="109"/>
      <c r="V141" s="109"/>
    </row>
    <row r="142" spans="1:22">
      <c r="A142" s="111"/>
      <c r="B142" s="111"/>
      <c r="C142" s="111"/>
      <c r="D142" s="111"/>
      <c r="E142" s="111"/>
      <c r="F142" s="111"/>
      <c r="G142" s="111"/>
      <c r="H142" s="59" t="s">
        <v>261</v>
      </c>
      <c r="I142" s="59">
        <v>38</v>
      </c>
      <c r="J142" s="59">
        <v>40</v>
      </c>
      <c r="K142" s="48">
        <v>3.3</v>
      </c>
      <c r="L142" s="48">
        <v>1.5</v>
      </c>
      <c r="M142" s="48"/>
      <c r="N142" s="35">
        <f t="shared" si="11"/>
        <v>1</v>
      </c>
      <c r="O142" s="101">
        <f t="shared" si="13"/>
        <v>34.200000000000003</v>
      </c>
      <c r="P142" s="51">
        <v>0.24299999999999999</v>
      </c>
      <c r="Q142" s="73"/>
      <c r="R142" s="36">
        <f t="shared" si="12"/>
        <v>25.889400000000002</v>
      </c>
      <c r="S142" s="73"/>
      <c r="T142" s="73"/>
      <c r="U142" s="109"/>
      <c r="V142" s="109"/>
    </row>
    <row r="143" spans="1:22">
      <c r="A143" s="111"/>
      <c r="B143" s="111"/>
      <c r="C143" s="111"/>
      <c r="D143" s="111"/>
      <c r="E143" s="111"/>
      <c r="F143" s="111"/>
      <c r="G143" s="111"/>
      <c r="H143" s="59" t="s">
        <v>261</v>
      </c>
      <c r="I143" s="59">
        <v>38</v>
      </c>
      <c r="J143" s="59">
        <v>55</v>
      </c>
      <c r="K143" s="48">
        <v>3.3</v>
      </c>
      <c r="L143" s="48">
        <v>1.5</v>
      </c>
      <c r="M143" s="48"/>
      <c r="N143" s="35">
        <f t="shared" si="11"/>
        <v>8.5</v>
      </c>
      <c r="O143" s="101">
        <f t="shared" si="13"/>
        <v>41.7</v>
      </c>
      <c r="P143" s="51">
        <v>0.24299999999999999</v>
      </c>
      <c r="Q143" s="48"/>
      <c r="R143" s="36">
        <f t="shared" si="12"/>
        <v>31.566900000000004</v>
      </c>
      <c r="S143" s="73"/>
      <c r="T143" s="73"/>
      <c r="U143" s="109"/>
      <c r="V143" s="109"/>
    </row>
    <row r="144" spans="1:22">
      <c r="A144" s="111"/>
      <c r="B144" s="111"/>
      <c r="C144" s="111"/>
      <c r="D144" s="111"/>
      <c r="E144" s="111"/>
      <c r="F144" s="111"/>
      <c r="G144" s="111"/>
      <c r="H144" s="59" t="s">
        <v>262</v>
      </c>
      <c r="I144" s="59">
        <v>41</v>
      </c>
      <c r="J144" s="59">
        <v>50</v>
      </c>
      <c r="K144" s="48">
        <v>3.3</v>
      </c>
      <c r="L144" s="48">
        <v>1.5</v>
      </c>
      <c r="M144" s="48"/>
      <c r="N144" s="35">
        <f t="shared" si="11"/>
        <v>4.5</v>
      </c>
      <c r="O144" s="101">
        <f t="shared" si="13"/>
        <v>40.700000000000003</v>
      </c>
      <c r="P144" s="51">
        <v>0.24299999999999999</v>
      </c>
      <c r="Q144" s="48"/>
      <c r="R144" s="36">
        <f t="shared" si="12"/>
        <v>30.809900000000003</v>
      </c>
      <c r="S144" s="73"/>
      <c r="T144" s="73"/>
      <c r="U144" s="109"/>
      <c r="V144" s="109"/>
    </row>
    <row r="145" spans="1:22">
      <c r="A145" s="111"/>
      <c r="B145" s="111"/>
      <c r="C145" s="111"/>
      <c r="D145" s="111"/>
      <c r="E145" s="111"/>
      <c r="F145" s="111"/>
      <c r="G145" s="111"/>
      <c r="H145" s="59" t="s">
        <v>262</v>
      </c>
      <c r="I145" s="59">
        <v>41</v>
      </c>
      <c r="J145" s="59">
        <v>45</v>
      </c>
      <c r="K145" s="48">
        <v>3.3</v>
      </c>
      <c r="L145" s="48">
        <v>1.5</v>
      </c>
      <c r="M145" s="48"/>
      <c r="N145" s="35">
        <f t="shared" si="11"/>
        <v>2</v>
      </c>
      <c r="O145" s="101">
        <f t="shared" si="13"/>
        <v>38.200000000000003</v>
      </c>
      <c r="P145" s="51">
        <v>0.24299999999999999</v>
      </c>
      <c r="Q145" s="48"/>
      <c r="R145" s="36">
        <f t="shared" si="12"/>
        <v>28.917400000000001</v>
      </c>
      <c r="S145" s="73"/>
      <c r="T145" s="73"/>
      <c r="U145" s="109"/>
      <c r="V145" s="109"/>
    </row>
    <row r="146" spans="1:22">
      <c r="A146" s="111"/>
      <c r="B146" s="111"/>
      <c r="C146" s="111"/>
      <c r="D146" s="111"/>
      <c r="E146" s="111"/>
      <c r="F146" s="111"/>
      <c r="G146" s="111"/>
      <c r="H146" s="59" t="s">
        <v>263</v>
      </c>
      <c r="I146" s="59">
        <v>43</v>
      </c>
      <c r="J146" s="59">
        <v>65</v>
      </c>
      <c r="K146" s="48">
        <v>3.3</v>
      </c>
      <c r="L146" s="48">
        <v>1.5</v>
      </c>
      <c r="M146" s="48"/>
      <c r="N146" s="35">
        <f t="shared" si="11"/>
        <v>11</v>
      </c>
      <c r="O146" s="101">
        <f t="shared" si="13"/>
        <v>49.2</v>
      </c>
      <c r="P146" s="51">
        <v>0.24299999999999999</v>
      </c>
      <c r="Q146" s="48"/>
      <c r="R146" s="36">
        <f t="shared" si="12"/>
        <v>37.244400000000006</v>
      </c>
      <c r="S146" s="73"/>
      <c r="T146" s="73"/>
      <c r="U146" s="109"/>
      <c r="V146" s="109"/>
    </row>
    <row r="147" spans="1:22">
      <c r="A147" s="111"/>
      <c r="B147" s="111"/>
      <c r="C147" s="111"/>
      <c r="D147" s="111"/>
      <c r="E147" s="111"/>
      <c r="F147" s="111"/>
      <c r="G147" s="111"/>
      <c r="H147" s="59" t="s">
        <v>263</v>
      </c>
      <c r="I147" s="59">
        <v>43</v>
      </c>
      <c r="J147" s="59">
        <v>50</v>
      </c>
      <c r="K147" s="48">
        <v>3.3</v>
      </c>
      <c r="L147" s="48">
        <v>1.5</v>
      </c>
      <c r="M147" s="48"/>
      <c r="N147" s="35">
        <f t="shared" si="11"/>
        <v>3.5</v>
      </c>
      <c r="O147" s="101">
        <f t="shared" si="13"/>
        <v>41.7</v>
      </c>
      <c r="P147" s="51">
        <v>0.24299999999999999</v>
      </c>
      <c r="Q147" s="48"/>
      <c r="R147" s="36">
        <f t="shared" si="12"/>
        <v>31.566900000000004</v>
      </c>
      <c r="S147" s="73"/>
      <c r="T147" s="73"/>
      <c r="U147" s="109"/>
      <c r="V147" s="109"/>
    </row>
    <row r="148" spans="1:22">
      <c r="A148" s="111"/>
      <c r="B148" s="111"/>
      <c r="C148" s="111"/>
      <c r="D148" s="111"/>
      <c r="E148" s="111"/>
      <c r="F148" s="111"/>
      <c r="G148" s="111"/>
      <c r="H148" s="59" t="s">
        <v>264</v>
      </c>
      <c r="I148" s="59">
        <v>43</v>
      </c>
      <c r="J148" s="59">
        <v>45</v>
      </c>
      <c r="K148" s="48">
        <v>3.3</v>
      </c>
      <c r="L148" s="48">
        <v>1.5</v>
      </c>
      <c r="M148" s="48"/>
      <c r="N148" s="35">
        <f t="shared" si="11"/>
        <v>1</v>
      </c>
      <c r="O148" s="101">
        <f t="shared" si="13"/>
        <v>39.200000000000003</v>
      </c>
      <c r="P148" s="51">
        <v>0.24299999999999999</v>
      </c>
      <c r="Q148" s="48"/>
      <c r="R148" s="36">
        <f t="shared" si="12"/>
        <v>29.674400000000002</v>
      </c>
      <c r="S148" s="73"/>
      <c r="T148" s="73"/>
      <c r="U148" s="109"/>
      <c r="V148" s="109"/>
    </row>
    <row r="149" spans="1:22">
      <c r="A149" s="111"/>
      <c r="B149" s="111"/>
      <c r="C149" s="111"/>
      <c r="D149" s="111"/>
      <c r="E149" s="111"/>
      <c r="F149" s="111"/>
      <c r="G149" s="111"/>
      <c r="H149" s="59" t="s">
        <v>265</v>
      </c>
      <c r="I149" s="59">
        <v>43</v>
      </c>
      <c r="J149" s="59">
        <v>50</v>
      </c>
      <c r="K149" s="48">
        <v>3.3</v>
      </c>
      <c r="L149" s="48">
        <v>1.5</v>
      </c>
      <c r="M149" s="48"/>
      <c r="N149" s="35">
        <f t="shared" si="11"/>
        <v>3.5</v>
      </c>
      <c r="O149" s="101">
        <f t="shared" si="13"/>
        <v>41.7</v>
      </c>
      <c r="P149" s="51">
        <v>0.24299999999999999</v>
      </c>
      <c r="Q149" s="48"/>
      <c r="R149" s="36">
        <f t="shared" si="12"/>
        <v>31.566900000000004</v>
      </c>
      <c r="S149" s="73"/>
      <c r="T149" s="73"/>
      <c r="U149" s="109"/>
      <c r="V149" s="109"/>
    </row>
    <row r="150" spans="1:22">
      <c r="A150" s="111"/>
      <c r="B150" s="111"/>
      <c r="C150" s="111"/>
      <c r="D150" s="111"/>
      <c r="E150" s="111"/>
      <c r="F150" s="111"/>
      <c r="G150" s="111"/>
      <c r="H150" s="59" t="s">
        <v>266</v>
      </c>
      <c r="I150" s="59">
        <v>43</v>
      </c>
      <c r="J150" s="59">
        <v>50</v>
      </c>
      <c r="K150" s="48">
        <v>3.3</v>
      </c>
      <c r="L150" s="48">
        <v>1.5</v>
      </c>
      <c r="M150" s="48"/>
      <c r="N150" s="35">
        <f t="shared" si="11"/>
        <v>3.5</v>
      </c>
      <c r="O150" s="101">
        <f t="shared" si="13"/>
        <v>41.7</v>
      </c>
      <c r="P150" s="51">
        <v>0.24299999999999999</v>
      </c>
      <c r="Q150" s="48"/>
      <c r="R150" s="36">
        <f t="shared" si="12"/>
        <v>31.566900000000004</v>
      </c>
      <c r="S150" s="73"/>
      <c r="T150" s="73"/>
      <c r="U150" s="109"/>
      <c r="V150" s="109"/>
    </row>
    <row r="151" spans="1:22">
      <c r="A151" s="111"/>
      <c r="B151" s="111"/>
      <c r="C151" s="111"/>
      <c r="D151" s="111"/>
      <c r="E151" s="111"/>
      <c r="F151" s="111"/>
      <c r="G151" s="111"/>
      <c r="H151" s="59" t="s">
        <v>266</v>
      </c>
      <c r="I151" s="59">
        <v>43</v>
      </c>
      <c r="J151" s="59">
        <v>45</v>
      </c>
      <c r="K151" s="48">
        <v>3.3</v>
      </c>
      <c r="L151" s="48">
        <v>1.5</v>
      </c>
      <c r="M151" s="48"/>
      <c r="N151" s="35">
        <f t="shared" si="11"/>
        <v>1</v>
      </c>
      <c r="O151" s="101">
        <f t="shared" si="13"/>
        <v>39.200000000000003</v>
      </c>
      <c r="P151" s="51">
        <v>0.24299999999999999</v>
      </c>
      <c r="Q151" s="48"/>
      <c r="R151" s="36">
        <f t="shared" si="12"/>
        <v>29.674400000000002</v>
      </c>
      <c r="S151" s="73"/>
      <c r="T151" s="73"/>
      <c r="U151" s="109"/>
      <c r="V151" s="109"/>
    </row>
    <row r="152" spans="1:22">
      <c r="A152" s="111"/>
      <c r="B152" s="111"/>
      <c r="C152" s="111"/>
      <c r="D152" s="111"/>
      <c r="E152" s="111"/>
      <c r="F152" s="111"/>
      <c r="G152" s="111"/>
      <c r="H152" s="59" t="s">
        <v>267</v>
      </c>
      <c r="I152" s="59">
        <v>43</v>
      </c>
      <c r="J152" s="59">
        <v>65</v>
      </c>
      <c r="K152" s="48">
        <v>3.3</v>
      </c>
      <c r="L152" s="48">
        <v>1.5</v>
      </c>
      <c r="M152" s="48"/>
      <c r="N152" s="35">
        <f t="shared" si="11"/>
        <v>11</v>
      </c>
      <c r="O152" s="101">
        <f t="shared" si="13"/>
        <v>49.2</v>
      </c>
      <c r="P152" s="51">
        <v>0.24299999999999999</v>
      </c>
      <c r="Q152" s="48"/>
      <c r="R152" s="36">
        <f t="shared" si="12"/>
        <v>37.244400000000006</v>
      </c>
      <c r="S152" s="73"/>
      <c r="T152" s="73"/>
      <c r="U152" s="109"/>
      <c r="V152" s="109"/>
    </row>
    <row r="153" spans="1:22">
      <c r="A153" s="111"/>
      <c r="B153" s="111"/>
      <c r="C153" s="111"/>
      <c r="D153" s="111"/>
      <c r="E153" s="111"/>
      <c r="F153" s="111"/>
      <c r="G153" s="111"/>
      <c r="H153" s="59" t="s">
        <v>267</v>
      </c>
      <c r="I153" s="59">
        <v>43</v>
      </c>
      <c r="J153" s="59">
        <v>50</v>
      </c>
      <c r="K153" s="48">
        <v>3.3</v>
      </c>
      <c r="L153" s="48">
        <v>1.5</v>
      </c>
      <c r="M153" s="48"/>
      <c r="N153" s="35">
        <f t="shared" si="11"/>
        <v>3.5</v>
      </c>
      <c r="O153" s="101">
        <f t="shared" si="13"/>
        <v>41.7</v>
      </c>
      <c r="P153" s="51">
        <v>0.24299999999999999</v>
      </c>
      <c r="Q153" s="48"/>
      <c r="R153" s="36">
        <f t="shared" si="12"/>
        <v>31.566900000000004</v>
      </c>
      <c r="S153" s="73"/>
      <c r="T153" s="73"/>
      <c r="U153" s="109"/>
      <c r="V153" s="109"/>
    </row>
    <row r="154" spans="1:22">
      <c r="A154" s="111"/>
      <c r="B154" s="111"/>
      <c r="C154" s="111"/>
      <c r="D154" s="111"/>
      <c r="E154" s="111"/>
      <c r="F154" s="111"/>
      <c r="G154" s="111"/>
      <c r="H154" s="59" t="s">
        <v>267</v>
      </c>
      <c r="I154" s="59">
        <v>43</v>
      </c>
      <c r="J154" s="59">
        <v>45</v>
      </c>
      <c r="K154" s="48">
        <v>3.3</v>
      </c>
      <c r="L154" s="48">
        <v>1.5</v>
      </c>
      <c r="M154" s="48"/>
      <c r="N154" s="35">
        <f t="shared" si="11"/>
        <v>1</v>
      </c>
      <c r="O154" s="101">
        <f t="shared" si="13"/>
        <v>39.200000000000003</v>
      </c>
      <c r="P154" s="51">
        <v>0.24299999999999999</v>
      </c>
      <c r="Q154" s="48"/>
      <c r="R154" s="36">
        <f t="shared" si="12"/>
        <v>29.674400000000002</v>
      </c>
      <c r="S154" s="73"/>
      <c r="T154" s="73"/>
      <c r="U154" s="110"/>
      <c r="V154" s="110"/>
    </row>
    <row r="155" spans="1:22">
      <c r="A155" s="111" t="s">
        <v>283</v>
      </c>
      <c r="B155" s="111" t="s">
        <v>269</v>
      </c>
      <c r="C155" s="111">
        <v>7536</v>
      </c>
      <c r="D155" s="111">
        <v>1</v>
      </c>
      <c r="E155" s="111" t="s">
        <v>270</v>
      </c>
      <c r="F155" s="111"/>
      <c r="G155" s="111" t="s">
        <v>271</v>
      </c>
      <c r="H155" s="32" t="s">
        <v>208</v>
      </c>
      <c r="I155" s="48">
        <v>19</v>
      </c>
      <c r="J155" s="48">
        <v>22</v>
      </c>
      <c r="K155" s="48">
        <v>3.3</v>
      </c>
      <c r="L155" s="48"/>
      <c r="M155" s="48"/>
      <c r="N155" s="48">
        <v>1.5</v>
      </c>
      <c r="O155" s="101">
        <f t="shared" si="13"/>
        <v>17.2</v>
      </c>
      <c r="P155" s="10">
        <v>0.123</v>
      </c>
      <c r="Q155" s="48"/>
      <c r="R155" s="8">
        <f>(J155-K155-L155-N155)*87.7%</f>
        <v>15.084399999999999</v>
      </c>
      <c r="S155" s="73"/>
      <c r="T155" s="73"/>
      <c r="U155" s="105" t="s">
        <v>285</v>
      </c>
      <c r="V155" s="108" t="s">
        <v>360</v>
      </c>
    </row>
    <row r="156" spans="1:22">
      <c r="A156" s="111"/>
      <c r="B156" s="111"/>
      <c r="C156" s="111"/>
      <c r="D156" s="111"/>
      <c r="E156" s="111"/>
      <c r="F156" s="111"/>
      <c r="G156" s="111"/>
      <c r="H156" s="32" t="s">
        <v>209</v>
      </c>
      <c r="I156" s="48">
        <v>24</v>
      </c>
      <c r="J156" s="48">
        <v>26</v>
      </c>
      <c r="K156" s="48">
        <v>3.3</v>
      </c>
      <c r="L156" s="48"/>
      <c r="M156" s="48"/>
      <c r="N156" s="48">
        <v>1</v>
      </c>
      <c r="O156" s="101">
        <f t="shared" si="13"/>
        <v>21.7</v>
      </c>
      <c r="P156" s="51">
        <v>0.123</v>
      </c>
      <c r="Q156" s="48"/>
      <c r="R156" s="36">
        <f t="shared" ref="R156:R177" si="14">(J156-K156-L156-N156)*87.7%</f>
        <v>19.030899999999999</v>
      </c>
      <c r="S156" s="73"/>
      <c r="T156" s="73"/>
      <c r="U156" s="106"/>
      <c r="V156" s="109"/>
    </row>
    <row r="157" spans="1:22">
      <c r="A157" s="111"/>
      <c r="B157" s="111"/>
      <c r="C157" s="111"/>
      <c r="D157" s="111"/>
      <c r="E157" s="111"/>
      <c r="F157" s="111"/>
      <c r="G157" s="111"/>
      <c r="H157" s="32" t="s">
        <v>33</v>
      </c>
      <c r="I157" s="48">
        <v>25</v>
      </c>
      <c r="J157" s="48">
        <v>27</v>
      </c>
      <c r="K157" s="48">
        <v>3.3</v>
      </c>
      <c r="L157" s="48"/>
      <c r="M157" s="48"/>
      <c r="N157" s="48">
        <v>1</v>
      </c>
      <c r="O157" s="101">
        <f t="shared" si="13"/>
        <v>22.7</v>
      </c>
      <c r="P157" s="51">
        <v>0.123</v>
      </c>
      <c r="Q157" s="48"/>
      <c r="R157" s="36">
        <f t="shared" si="14"/>
        <v>19.907899999999998</v>
      </c>
      <c r="S157" s="73"/>
      <c r="T157" s="73"/>
      <c r="U157" s="106"/>
      <c r="V157" s="109"/>
    </row>
    <row r="158" spans="1:22">
      <c r="A158" s="111"/>
      <c r="B158" s="111"/>
      <c r="C158" s="111"/>
      <c r="D158" s="111"/>
      <c r="E158" s="111"/>
      <c r="F158" s="111"/>
      <c r="G158" s="111"/>
      <c r="H158" s="32" t="s">
        <v>34</v>
      </c>
      <c r="I158" s="48">
        <v>27</v>
      </c>
      <c r="J158" s="48">
        <v>29</v>
      </c>
      <c r="K158" s="48">
        <v>3.3</v>
      </c>
      <c r="L158" s="48"/>
      <c r="M158" s="48"/>
      <c r="N158" s="48">
        <v>1</v>
      </c>
      <c r="O158" s="101">
        <f t="shared" si="13"/>
        <v>24.7</v>
      </c>
      <c r="P158" s="51">
        <v>0.123</v>
      </c>
      <c r="Q158" s="48"/>
      <c r="R158" s="36">
        <f t="shared" si="14"/>
        <v>21.661899999999999</v>
      </c>
      <c r="S158" s="73"/>
      <c r="T158" s="73"/>
      <c r="U158" s="106"/>
      <c r="V158" s="109"/>
    </row>
    <row r="159" spans="1:22">
      <c r="A159" s="111"/>
      <c r="B159" s="111"/>
      <c r="C159" s="111"/>
      <c r="D159" s="111"/>
      <c r="E159" s="111"/>
      <c r="F159" s="111"/>
      <c r="G159" s="111"/>
      <c r="H159" s="32" t="s">
        <v>35</v>
      </c>
      <c r="I159" s="48">
        <v>28</v>
      </c>
      <c r="J159" s="48">
        <v>30</v>
      </c>
      <c r="K159" s="48">
        <v>3.3</v>
      </c>
      <c r="L159" s="48"/>
      <c r="M159" s="48"/>
      <c r="N159" s="48">
        <v>1</v>
      </c>
      <c r="O159" s="101">
        <f t="shared" si="13"/>
        <v>25.7</v>
      </c>
      <c r="P159" s="51">
        <v>0.123</v>
      </c>
      <c r="Q159" s="48"/>
      <c r="R159" s="36">
        <f t="shared" si="14"/>
        <v>22.538899999999998</v>
      </c>
      <c r="S159" s="73"/>
      <c r="T159" s="73"/>
      <c r="U159" s="106"/>
      <c r="V159" s="109"/>
    </row>
    <row r="160" spans="1:22">
      <c r="A160" s="111"/>
      <c r="B160" s="111"/>
      <c r="C160" s="111"/>
      <c r="D160" s="111"/>
      <c r="E160" s="111"/>
      <c r="F160" s="111"/>
      <c r="G160" s="111"/>
      <c r="H160" s="32" t="s">
        <v>36</v>
      </c>
      <c r="I160" s="48">
        <v>29</v>
      </c>
      <c r="J160" s="48">
        <v>31</v>
      </c>
      <c r="K160" s="48">
        <v>3.3</v>
      </c>
      <c r="L160" s="48"/>
      <c r="M160" s="48"/>
      <c r="N160" s="48">
        <v>1</v>
      </c>
      <c r="O160" s="101">
        <f t="shared" si="13"/>
        <v>26.7</v>
      </c>
      <c r="P160" s="51">
        <v>0.123</v>
      </c>
      <c r="Q160" s="48"/>
      <c r="R160" s="36">
        <f t="shared" si="14"/>
        <v>23.415900000000001</v>
      </c>
      <c r="S160" s="73"/>
      <c r="T160" s="73"/>
      <c r="U160" s="106"/>
      <c r="V160" s="109"/>
    </row>
    <row r="161" spans="1:22">
      <c r="A161" s="111"/>
      <c r="B161" s="111"/>
      <c r="C161" s="111"/>
      <c r="D161" s="111"/>
      <c r="E161" s="111"/>
      <c r="F161" s="111"/>
      <c r="G161" s="111"/>
      <c r="H161" s="32" t="s">
        <v>37</v>
      </c>
      <c r="I161" s="48">
        <v>32</v>
      </c>
      <c r="J161" s="48">
        <v>34</v>
      </c>
      <c r="K161" s="48">
        <v>3.3</v>
      </c>
      <c r="L161" s="48"/>
      <c r="M161" s="48"/>
      <c r="N161" s="48">
        <v>1</v>
      </c>
      <c r="O161" s="101">
        <f t="shared" si="13"/>
        <v>29.7</v>
      </c>
      <c r="P161" s="51">
        <v>0.123</v>
      </c>
      <c r="Q161" s="48"/>
      <c r="R161" s="36">
        <f t="shared" si="14"/>
        <v>26.046900000000001</v>
      </c>
      <c r="S161" s="73"/>
      <c r="T161" s="73"/>
      <c r="U161" s="106"/>
      <c r="V161" s="109"/>
    </row>
    <row r="162" spans="1:22">
      <c r="A162" s="111"/>
      <c r="B162" s="111"/>
      <c r="C162" s="111"/>
      <c r="D162" s="111"/>
      <c r="E162" s="111"/>
      <c r="F162" s="111"/>
      <c r="G162" s="111"/>
      <c r="H162" s="32" t="s">
        <v>272</v>
      </c>
      <c r="I162" s="48">
        <v>33</v>
      </c>
      <c r="J162" s="48">
        <v>33</v>
      </c>
      <c r="K162" s="48">
        <v>3.3</v>
      </c>
      <c r="L162" s="48"/>
      <c r="M162" s="48"/>
      <c r="N162" s="48">
        <v>0</v>
      </c>
      <c r="O162" s="101">
        <f t="shared" si="13"/>
        <v>29.7</v>
      </c>
      <c r="P162" s="51">
        <v>0.123</v>
      </c>
      <c r="Q162" s="48"/>
      <c r="R162" s="36">
        <f t="shared" si="14"/>
        <v>26.046900000000001</v>
      </c>
      <c r="S162" s="73"/>
      <c r="T162" s="73"/>
      <c r="U162" s="106"/>
      <c r="V162" s="109"/>
    </row>
    <row r="163" spans="1:22">
      <c r="A163" s="111"/>
      <c r="B163" s="111"/>
      <c r="C163" s="111"/>
      <c r="D163" s="111"/>
      <c r="E163" s="111"/>
      <c r="F163" s="111"/>
      <c r="G163" s="111"/>
      <c r="H163" s="32" t="s">
        <v>273</v>
      </c>
      <c r="I163" s="48">
        <v>35</v>
      </c>
      <c r="J163" s="48">
        <v>35</v>
      </c>
      <c r="K163" s="48">
        <v>3.3</v>
      </c>
      <c r="L163" s="48"/>
      <c r="M163" s="48"/>
      <c r="N163" s="48">
        <v>0</v>
      </c>
      <c r="O163" s="101">
        <f t="shared" si="13"/>
        <v>31.7</v>
      </c>
      <c r="P163" s="51">
        <v>0.123</v>
      </c>
      <c r="Q163" s="48"/>
      <c r="R163" s="36">
        <f t="shared" si="14"/>
        <v>27.800899999999999</v>
      </c>
      <c r="S163" s="73"/>
      <c r="T163" s="73"/>
      <c r="U163" s="106"/>
      <c r="V163" s="109"/>
    </row>
    <row r="164" spans="1:22">
      <c r="A164" s="111"/>
      <c r="B164" s="111"/>
      <c r="C164" s="111"/>
      <c r="D164" s="111"/>
      <c r="E164" s="111"/>
      <c r="F164" s="111"/>
      <c r="G164" s="111"/>
      <c r="H164" s="32" t="s">
        <v>274</v>
      </c>
      <c r="I164" s="48">
        <v>37</v>
      </c>
      <c r="J164" s="48">
        <v>37</v>
      </c>
      <c r="K164" s="48">
        <v>3.3</v>
      </c>
      <c r="L164" s="48"/>
      <c r="M164" s="48"/>
      <c r="N164" s="48">
        <v>0</v>
      </c>
      <c r="O164" s="101">
        <f t="shared" si="13"/>
        <v>33.700000000000003</v>
      </c>
      <c r="P164" s="51">
        <v>0.123</v>
      </c>
      <c r="Q164" s="48"/>
      <c r="R164" s="36">
        <f t="shared" si="14"/>
        <v>29.554900000000004</v>
      </c>
      <c r="S164" s="73"/>
      <c r="T164" s="73"/>
      <c r="U164" s="106"/>
      <c r="V164" s="109"/>
    </row>
    <row r="165" spans="1:22">
      <c r="A165" s="111"/>
      <c r="B165" s="111"/>
      <c r="C165" s="111"/>
      <c r="D165" s="111"/>
      <c r="E165" s="111"/>
      <c r="F165" s="111"/>
      <c r="G165" s="111"/>
      <c r="H165" s="32" t="s">
        <v>275</v>
      </c>
      <c r="I165" s="48">
        <v>38</v>
      </c>
      <c r="J165" s="48">
        <v>40</v>
      </c>
      <c r="K165" s="48">
        <v>3.3</v>
      </c>
      <c r="L165" s="48"/>
      <c r="M165" s="48"/>
      <c r="N165" s="48">
        <v>1</v>
      </c>
      <c r="O165" s="101">
        <f t="shared" si="13"/>
        <v>35.700000000000003</v>
      </c>
      <c r="P165" s="51">
        <v>0.123</v>
      </c>
      <c r="Q165" s="48"/>
      <c r="R165" s="36">
        <f t="shared" si="14"/>
        <v>31.308900000000001</v>
      </c>
      <c r="S165" s="73"/>
      <c r="T165" s="73"/>
      <c r="U165" s="106"/>
      <c r="V165" s="109"/>
    </row>
    <row r="166" spans="1:22">
      <c r="A166" s="111"/>
      <c r="B166" s="111"/>
      <c r="C166" s="111"/>
      <c r="D166" s="111"/>
      <c r="E166" s="111"/>
      <c r="F166" s="111"/>
      <c r="G166" s="111"/>
      <c r="H166" s="32" t="s">
        <v>275</v>
      </c>
      <c r="I166" s="48">
        <v>38</v>
      </c>
      <c r="J166" s="48">
        <v>55</v>
      </c>
      <c r="K166" s="48">
        <v>3.3</v>
      </c>
      <c r="L166" s="48"/>
      <c r="M166" s="48"/>
      <c r="N166" s="48">
        <v>8.5</v>
      </c>
      <c r="O166" s="101">
        <f t="shared" si="13"/>
        <v>43.2</v>
      </c>
      <c r="P166" s="51">
        <v>0.123</v>
      </c>
      <c r="Q166" s="48"/>
      <c r="R166" s="36">
        <f t="shared" si="14"/>
        <v>37.886400000000002</v>
      </c>
      <c r="S166" s="73"/>
      <c r="T166" s="73"/>
      <c r="U166" s="106"/>
      <c r="V166" s="109"/>
    </row>
    <row r="167" spans="1:22">
      <c r="A167" s="111"/>
      <c r="B167" s="111"/>
      <c r="C167" s="111"/>
      <c r="D167" s="111"/>
      <c r="E167" s="111"/>
      <c r="F167" s="111"/>
      <c r="G167" s="111"/>
      <c r="H167" s="32" t="s">
        <v>276</v>
      </c>
      <c r="I167" s="48">
        <v>41</v>
      </c>
      <c r="J167" s="48">
        <v>50</v>
      </c>
      <c r="K167" s="48">
        <v>3.3</v>
      </c>
      <c r="L167" s="48"/>
      <c r="M167" s="48"/>
      <c r="N167" s="48">
        <v>4.5</v>
      </c>
      <c r="O167" s="101">
        <f t="shared" si="13"/>
        <v>42.2</v>
      </c>
      <c r="P167" s="51">
        <v>0.123</v>
      </c>
      <c r="Q167" s="48"/>
      <c r="R167" s="36">
        <f t="shared" si="14"/>
        <v>37.009399999999999</v>
      </c>
      <c r="S167" s="73"/>
      <c r="T167" s="73"/>
      <c r="U167" s="106"/>
      <c r="V167" s="109"/>
    </row>
    <row r="168" spans="1:22">
      <c r="A168" s="111"/>
      <c r="B168" s="111"/>
      <c r="C168" s="111"/>
      <c r="D168" s="111"/>
      <c r="E168" s="111"/>
      <c r="F168" s="111"/>
      <c r="G168" s="111"/>
      <c r="H168" s="32" t="s">
        <v>276</v>
      </c>
      <c r="I168" s="48">
        <v>41</v>
      </c>
      <c r="J168" s="48">
        <v>45</v>
      </c>
      <c r="K168" s="48">
        <v>3.3</v>
      </c>
      <c r="L168" s="48"/>
      <c r="M168" s="48"/>
      <c r="N168" s="48">
        <v>2</v>
      </c>
      <c r="O168" s="101">
        <f t="shared" si="13"/>
        <v>39.700000000000003</v>
      </c>
      <c r="P168" s="51">
        <v>0.123</v>
      </c>
      <c r="Q168" s="48"/>
      <c r="R168" s="36">
        <f t="shared" si="14"/>
        <v>34.816900000000004</v>
      </c>
      <c r="S168" s="73"/>
      <c r="T168" s="73"/>
      <c r="U168" s="106"/>
      <c r="V168" s="109"/>
    </row>
    <row r="169" spans="1:22">
      <c r="A169" s="111"/>
      <c r="B169" s="111"/>
      <c r="C169" s="111"/>
      <c r="D169" s="111"/>
      <c r="E169" s="111"/>
      <c r="F169" s="111"/>
      <c r="G169" s="111"/>
      <c r="H169" s="32" t="s">
        <v>277</v>
      </c>
      <c r="I169" s="48">
        <v>43</v>
      </c>
      <c r="J169" s="48">
        <v>65</v>
      </c>
      <c r="K169" s="48">
        <v>3.3</v>
      </c>
      <c r="L169" s="48"/>
      <c r="M169" s="48"/>
      <c r="N169" s="48">
        <v>11</v>
      </c>
      <c r="O169" s="101">
        <f t="shared" si="13"/>
        <v>50.7</v>
      </c>
      <c r="P169" s="51">
        <v>0.123</v>
      </c>
      <c r="Q169" s="48"/>
      <c r="R169" s="36">
        <f t="shared" si="14"/>
        <v>44.463900000000002</v>
      </c>
      <c r="S169" s="73"/>
      <c r="T169" s="73"/>
      <c r="U169" s="106"/>
      <c r="V169" s="109"/>
    </row>
    <row r="170" spans="1:22">
      <c r="A170" s="111"/>
      <c r="B170" s="111"/>
      <c r="C170" s="111"/>
      <c r="D170" s="111"/>
      <c r="E170" s="111"/>
      <c r="F170" s="111"/>
      <c r="G170" s="111"/>
      <c r="H170" s="32" t="s">
        <v>277</v>
      </c>
      <c r="I170" s="48">
        <v>43</v>
      </c>
      <c r="J170" s="48">
        <v>50</v>
      </c>
      <c r="K170" s="48">
        <v>3.3</v>
      </c>
      <c r="L170" s="48"/>
      <c r="M170" s="48"/>
      <c r="N170" s="48">
        <v>3.5</v>
      </c>
      <c r="O170" s="101">
        <f t="shared" si="13"/>
        <v>43.2</v>
      </c>
      <c r="P170" s="51">
        <v>0.123</v>
      </c>
      <c r="Q170" s="48"/>
      <c r="R170" s="36">
        <f t="shared" si="14"/>
        <v>37.886400000000002</v>
      </c>
      <c r="S170" s="73"/>
      <c r="T170" s="73"/>
      <c r="U170" s="106"/>
      <c r="V170" s="109"/>
    </row>
    <row r="171" spans="1:22">
      <c r="A171" s="111"/>
      <c r="B171" s="111"/>
      <c r="C171" s="111"/>
      <c r="D171" s="111"/>
      <c r="E171" s="111"/>
      <c r="F171" s="111"/>
      <c r="G171" s="111"/>
      <c r="H171" s="32" t="s">
        <v>278</v>
      </c>
      <c r="I171" s="48">
        <v>43</v>
      </c>
      <c r="J171" s="48">
        <v>45</v>
      </c>
      <c r="K171" s="48">
        <v>3.3</v>
      </c>
      <c r="L171" s="48"/>
      <c r="M171" s="48"/>
      <c r="N171" s="48">
        <v>1</v>
      </c>
      <c r="O171" s="101">
        <f t="shared" si="13"/>
        <v>40.700000000000003</v>
      </c>
      <c r="P171" s="51">
        <v>0.123</v>
      </c>
      <c r="Q171" s="48"/>
      <c r="R171" s="36">
        <f t="shared" si="14"/>
        <v>35.693899999999999</v>
      </c>
      <c r="S171" s="73"/>
      <c r="T171" s="73"/>
      <c r="U171" s="106"/>
      <c r="V171" s="109"/>
    </row>
    <row r="172" spans="1:22">
      <c r="A172" s="111"/>
      <c r="B172" s="111"/>
      <c r="C172" s="111"/>
      <c r="D172" s="111"/>
      <c r="E172" s="111"/>
      <c r="F172" s="111"/>
      <c r="G172" s="111"/>
      <c r="H172" s="32" t="s">
        <v>279</v>
      </c>
      <c r="I172" s="48">
        <v>43</v>
      </c>
      <c r="J172" s="48">
        <v>50</v>
      </c>
      <c r="K172" s="48">
        <v>3.3</v>
      </c>
      <c r="L172" s="48"/>
      <c r="M172" s="48"/>
      <c r="N172" s="48">
        <v>3.5</v>
      </c>
      <c r="O172" s="101">
        <f t="shared" si="13"/>
        <v>43.2</v>
      </c>
      <c r="P172" s="51">
        <v>0.123</v>
      </c>
      <c r="Q172" s="48"/>
      <c r="R172" s="36">
        <f t="shared" si="14"/>
        <v>37.886400000000002</v>
      </c>
      <c r="S172" s="73"/>
      <c r="T172" s="73"/>
      <c r="U172" s="106"/>
      <c r="V172" s="109"/>
    </row>
    <row r="173" spans="1:22">
      <c r="A173" s="111"/>
      <c r="B173" s="111"/>
      <c r="C173" s="111"/>
      <c r="D173" s="111"/>
      <c r="E173" s="111"/>
      <c r="F173" s="111"/>
      <c r="G173" s="111"/>
      <c r="H173" s="32" t="s">
        <v>280</v>
      </c>
      <c r="I173" s="48">
        <v>43</v>
      </c>
      <c r="J173" s="48">
        <v>50</v>
      </c>
      <c r="K173" s="48">
        <v>3.3</v>
      </c>
      <c r="L173" s="48"/>
      <c r="M173" s="48"/>
      <c r="N173" s="48">
        <v>3.5</v>
      </c>
      <c r="O173" s="101">
        <f t="shared" si="13"/>
        <v>43.2</v>
      </c>
      <c r="P173" s="51">
        <v>0.123</v>
      </c>
      <c r="Q173" s="48"/>
      <c r="R173" s="36">
        <f t="shared" si="14"/>
        <v>37.886400000000002</v>
      </c>
      <c r="S173" s="73"/>
      <c r="T173" s="73"/>
      <c r="U173" s="106"/>
      <c r="V173" s="109"/>
    </row>
    <row r="174" spans="1:22">
      <c r="A174" s="111"/>
      <c r="B174" s="111"/>
      <c r="C174" s="111"/>
      <c r="D174" s="111"/>
      <c r="E174" s="111"/>
      <c r="F174" s="111"/>
      <c r="G174" s="111"/>
      <c r="H174" s="32" t="s">
        <v>280</v>
      </c>
      <c r="I174" s="48">
        <v>43</v>
      </c>
      <c r="J174" s="48">
        <v>45</v>
      </c>
      <c r="K174" s="48">
        <v>3.3</v>
      </c>
      <c r="L174" s="48"/>
      <c r="M174" s="48"/>
      <c r="N174" s="48">
        <v>1</v>
      </c>
      <c r="O174" s="101">
        <f t="shared" si="13"/>
        <v>40.700000000000003</v>
      </c>
      <c r="P174" s="51">
        <v>0.123</v>
      </c>
      <c r="Q174" s="48"/>
      <c r="R174" s="36">
        <f t="shared" si="14"/>
        <v>35.693899999999999</v>
      </c>
      <c r="S174" s="73"/>
      <c r="T174" s="73"/>
      <c r="U174" s="106"/>
      <c r="V174" s="109"/>
    </row>
    <row r="175" spans="1:22">
      <c r="A175" s="111"/>
      <c r="B175" s="111"/>
      <c r="C175" s="111"/>
      <c r="D175" s="111"/>
      <c r="E175" s="111"/>
      <c r="F175" s="111"/>
      <c r="G175" s="111"/>
      <c r="H175" s="32" t="s">
        <v>281</v>
      </c>
      <c r="I175" s="48">
        <v>43</v>
      </c>
      <c r="J175" s="48">
        <v>65</v>
      </c>
      <c r="K175" s="48">
        <v>3.3</v>
      </c>
      <c r="L175" s="48"/>
      <c r="M175" s="48"/>
      <c r="N175" s="48">
        <v>11</v>
      </c>
      <c r="O175" s="101">
        <f t="shared" si="13"/>
        <v>50.7</v>
      </c>
      <c r="P175" s="51">
        <v>0.123</v>
      </c>
      <c r="Q175" s="48"/>
      <c r="R175" s="36">
        <f t="shared" si="14"/>
        <v>44.463900000000002</v>
      </c>
      <c r="S175" s="73"/>
      <c r="T175" s="73"/>
      <c r="U175" s="106"/>
      <c r="V175" s="109"/>
    </row>
    <row r="176" spans="1:22">
      <c r="A176" s="111"/>
      <c r="B176" s="111"/>
      <c r="C176" s="111"/>
      <c r="D176" s="111"/>
      <c r="E176" s="111"/>
      <c r="F176" s="111"/>
      <c r="G176" s="111"/>
      <c r="H176" s="32" t="s">
        <v>281</v>
      </c>
      <c r="I176" s="48">
        <v>43</v>
      </c>
      <c r="J176" s="48">
        <v>50</v>
      </c>
      <c r="K176" s="48">
        <v>3.3</v>
      </c>
      <c r="L176" s="48"/>
      <c r="M176" s="48"/>
      <c r="N176" s="48">
        <v>3.5</v>
      </c>
      <c r="O176" s="101">
        <f t="shared" si="13"/>
        <v>43.2</v>
      </c>
      <c r="P176" s="51">
        <v>0.123</v>
      </c>
      <c r="Q176" s="48"/>
      <c r="R176" s="36">
        <f t="shared" si="14"/>
        <v>37.886400000000002</v>
      </c>
      <c r="S176" s="73"/>
      <c r="T176" s="73"/>
      <c r="U176" s="106"/>
      <c r="V176" s="109"/>
    </row>
    <row r="177" spans="1:22" ht="14.25" thickBot="1">
      <c r="A177" s="142"/>
      <c r="B177" s="142"/>
      <c r="C177" s="142"/>
      <c r="D177" s="142"/>
      <c r="E177" s="142"/>
      <c r="F177" s="142"/>
      <c r="G177" s="142"/>
      <c r="H177" s="61" t="s">
        <v>281</v>
      </c>
      <c r="I177" s="62">
        <v>43</v>
      </c>
      <c r="J177" s="62">
        <v>45</v>
      </c>
      <c r="K177" s="62">
        <v>3.3</v>
      </c>
      <c r="L177" s="62"/>
      <c r="M177" s="62"/>
      <c r="N177" s="62">
        <v>1</v>
      </c>
      <c r="O177" s="101">
        <f t="shared" si="13"/>
        <v>40.700000000000003</v>
      </c>
      <c r="P177" s="64">
        <v>0.123</v>
      </c>
      <c r="Q177" s="62"/>
      <c r="R177" s="65">
        <f t="shared" si="14"/>
        <v>35.693899999999999</v>
      </c>
      <c r="S177" s="77"/>
      <c r="T177" s="77"/>
      <c r="U177" s="134"/>
      <c r="V177" s="155"/>
    </row>
    <row r="178" spans="1:22" ht="14.25" thickTop="1">
      <c r="A178" s="133" t="s">
        <v>224</v>
      </c>
      <c r="B178" s="133" t="s">
        <v>192</v>
      </c>
      <c r="C178" s="133">
        <v>64303</v>
      </c>
      <c r="D178" s="133">
        <v>1</v>
      </c>
      <c r="E178" s="133" t="s">
        <v>226</v>
      </c>
      <c r="F178" s="133"/>
      <c r="G178" s="133" t="s">
        <v>290</v>
      </c>
      <c r="H178" s="34" t="s">
        <v>208</v>
      </c>
      <c r="I178" s="47">
        <v>21</v>
      </c>
      <c r="J178" s="47">
        <v>21</v>
      </c>
      <c r="K178" s="47">
        <v>1</v>
      </c>
      <c r="L178" s="47">
        <v>1.5</v>
      </c>
      <c r="M178" s="47"/>
      <c r="N178" s="47">
        <v>0</v>
      </c>
      <c r="O178" s="101">
        <f t="shared" si="13"/>
        <v>18.5</v>
      </c>
      <c r="P178" s="51">
        <v>0.33360000000000001</v>
      </c>
      <c r="Q178" s="47"/>
      <c r="R178" s="36">
        <f>(J178-K178-L178)*66.64%</f>
        <v>12.3284</v>
      </c>
      <c r="S178" s="76"/>
      <c r="T178" s="76"/>
      <c r="U178" s="133" t="s">
        <v>93</v>
      </c>
      <c r="V178" s="133" t="s">
        <v>361</v>
      </c>
    </row>
    <row r="179" spans="1:22">
      <c r="A179" s="106"/>
      <c r="B179" s="106"/>
      <c r="C179" s="106"/>
      <c r="D179" s="106"/>
      <c r="E179" s="106"/>
      <c r="F179" s="106"/>
      <c r="G179" s="106"/>
      <c r="H179" s="32" t="s">
        <v>208</v>
      </c>
      <c r="I179" s="18">
        <v>22</v>
      </c>
      <c r="J179" s="18">
        <v>22</v>
      </c>
      <c r="K179" s="47">
        <v>1</v>
      </c>
      <c r="L179" s="18">
        <v>1.5</v>
      </c>
      <c r="M179" s="18"/>
      <c r="N179" s="18">
        <v>0</v>
      </c>
      <c r="O179" s="101">
        <f t="shared" si="13"/>
        <v>19.5</v>
      </c>
      <c r="P179" s="51">
        <v>0.33360000000000001</v>
      </c>
      <c r="Q179" s="18"/>
      <c r="R179" s="36">
        <f t="shared" ref="R179:R196" si="15">(J179-K179-L179)*66.64%</f>
        <v>12.9948</v>
      </c>
      <c r="S179" s="73"/>
      <c r="T179" s="73"/>
      <c r="U179" s="106"/>
      <c r="V179" s="106"/>
    </row>
    <row r="180" spans="1:22">
      <c r="A180" s="106"/>
      <c r="B180" s="106"/>
      <c r="C180" s="106"/>
      <c r="D180" s="106"/>
      <c r="E180" s="106"/>
      <c r="F180" s="106"/>
      <c r="G180" s="106"/>
      <c r="H180" s="32" t="s">
        <v>209</v>
      </c>
      <c r="I180" s="18">
        <v>26</v>
      </c>
      <c r="J180" s="18">
        <v>26</v>
      </c>
      <c r="K180" s="47">
        <v>1</v>
      </c>
      <c r="L180" s="47">
        <v>1.5</v>
      </c>
      <c r="M180" s="18"/>
      <c r="N180" s="47">
        <v>0</v>
      </c>
      <c r="O180" s="101">
        <f t="shared" si="13"/>
        <v>23.5</v>
      </c>
      <c r="P180" s="51">
        <v>0.33360000000000001</v>
      </c>
      <c r="Q180" s="18"/>
      <c r="R180" s="36">
        <f t="shared" si="15"/>
        <v>15.660399999999999</v>
      </c>
      <c r="S180" s="73"/>
      <c r="T180" s="73"/>
      <c r="U180" s="106"/>
      <c r="V180" s="106"/>
    </row>
    <row r="181" spans="1:22">
      <c r="A181" s="106"/>
      <c r="B181" s="106"/>
      <c r="C181" s="106"/>
      <c r="D181" s="106"/>
      <c r="E181" s="106"/>
      <c r="F181" s="106"/>
      <c r="G181" s="106"/>
      <c r="H181" s="32" t="s">
        <v>33</v>
      </c>
      <c r="I181" s="18">
        <v>27</v>
      </c>
      <c r="J181" s="18">
        <v>27</v>
      </c>
      <c r="K181" s="47">
        <v>1</v>
      </c>
      <c r="L181" s="48">
        <v>1.5</v>
      </c>
      <c r="M181" s="18"/>
      <c r="N181" s="48">
        <v>0</v>
      </c>
      <c r="O181" s="101">
        <f t="shared" si="13"/>
        <v>24.5</v>
      </c>
      <c r="P181" s="51">
        <v>0.33360000000000001</v>
      </c>
      <c r="Q181" s="18"/>
      <c r="R181" s="36">
        <f t="shared" si="15"/>
        <v>16.326799999999999</v>
      </c>
      <c r="S181" s="73"/>
      <c r="T181" s="73"/>
      <c r="U181" s="106"/>
      <c r="V181" s="106"/>
    </row>
    <row r="182" spans="1:22">
      <c r="A182" s="106"/>
      <c r="B182" s="106"/>
      <c r="C182" s="106"/>
      <c r="D182" s="106"/>
      <c r="E182" s="106"/>
      <c r="F182" s="106"/>
      <c r="G182" s="106"/>
      <c r="H182" s="32" t="s">
        <v>34</v>
      </c>
      <c r="I182" s="18">
        <v>29</v>
      </c>
      <c r="J182" s="18">
        <v>29</v>
      </c>
      <c r="K182" s="47">
        <v>1</v>
      </c>
      <c r="L182" s="47">
        <v>1.5</v>
      </c>
      <c r="M182" s="18"/>
      <c r="N182" s="47">
        <v>0</v>
      </c>
      <c r="O182" s="101">
        <f t="shared" si="13"/>
        <v>26.5</v>
      </c>
      <c r="P182" s="51">
        <v>0.33360000000000001</v>
      </c>
      <c r="Q182" s="18"/>
      <c r="R182" s="36">
        <f t="shared" si="15"/>
        <v>17.659600000000001</v>
      </c>
      <c r="S182" s="73"/>
      <c r="T182" s="73"/>
      <c r="U182" s="106"/>
      <c r="V182" s="106"/>
    </row>
    <row r="183" spans="1:22">
      <c r="A183" s="106"/>
      <c r="B183" s="106"/>
      <c r="C183" s="106"/>
      <c r="D183" s="106"/>
      <c r="E183" s="106"/>
      <c r="F183" s="106"/>
      <c r="G183" s="106"/>
      <c r="H183" s="32" t="s">
        <v>35</v>
      </c>
      <c r="I183" s="18">
        <v>30</v>
      </c>
      <c r="J183" s="18">
        <v>30</v>
      </c>
      <c r="K183" s="47">
        <v>1</v>
      </c>
      <c r="L183" s="48">
        <v>1.5</v>
      </c>
      <c r="M183" s="18"/>
      <c r="N183" s="48">
        <v>0</v>
      </c>
      <c r="O183" s="101">
        <f t="shared" si="13"/>
        <v>27.5</v>
      </c>
      <c r="P183" s="51">
        <v>0.33360000000000001</v>
      </c>
      <c r="Q183" s="18"/>
      <c r="R183" s="36">
        <f t="shared" si="15"/>
        <v>18.326000000000001</v>
      </c>
      <c r="S183" s="73"/>
      <c r="T183" s="73"/>
      <c r="U183" s="106"/>
      <c r="V183" s="106"/>
    </row>
    <row r="184" spans="1:22">
      <c r="A184" s="106"/>
      <c r="B184" s="106"/>
      <c r="C184" s="106"/>
      <c r="D184" s="106"/>
      <c r="E184" s="106"/>
      <c r="F184" s="106"/>
      <c r="G184" s="106"/>
      <c r="H184" s="32" t="s">
        <v>36</v>
      </c>
      <c r="I184" s="18">
        <v>31</v>
      </c>
      <c r="J184" s="18">
        <v>31</v>
      </c>
      <c r="K184" s="47">
        <v>1</v>
      </c>
      <c r="L184" s="47">
        <v>1.5</v>
      </c>
      <c r="M184" s="18"/>
      <c r="N184" s="47">
        <v>0</v>
      </c>
      <c r="O184" s="101">
        <f t="shared" si="13"/>
        <v>28.5</v>
      </c>
      <c r="P184" s="51">
        <v>0.33360000000000001</v>
      </c>
      <c r="Q184" s="18"/>
      <c r="R184" s="36">
        <f t="shared" si="15"/>
        <v>18.9924</v>
      </c>
      <c r="S184" s="73"/>
      <c r="T184" s="73"/>
      <c r="U184" s="106"/>
      <c r="V184" s="106"/>
    </row>
    <row r="185" spans="1:22">
      <c r="A185" s="106"/>
      <c r="B185" s="106"/>
      <c r="C185" s="106"/>
      <c r="D185" s="106"/>
      <c r="E185" s="106"/>
      <c r="F185" s="106"/>
      <c r="G185" s="106"/>
      <c r="H185" s="32" t="s">
        <v>37</v>
      </c>
      <c r="I185" s="18">
        <v>34</v>
      </c>
      <c r="J185" s="18">
        <v>34</v>
      </c>
      <c r="K185" s="47">
        <v>1</v>
      </c>
      <c r="L185" s="48">
        <v>1.5</v>
      </c>
      <c r="M185" s="18"/>
      <c r="N185" s="48">
        <v>0</v>
      </c>
      <c r="O185" s="101">
        <f t="shared" si="13"/>
        <v>31.5</v>
      </c>
      <c r="P185" s="51">
        <v>0.33360000000000001</v>
      </c>
      <c r="Q185" s="18"/>
      <c r="R185" s="36">
        <f t="shared" si="15"/>
        <v>20.991599999999998</v>
      </c>
      <c r="S185" s="73"/>
      <c r="T185" s="73"/>
      <c r="U185" s="106"/>
      <c r="V185" s="106"/>
    </row>
    <row r="186" spans="1:22">
      <c r="A186" s="106"/>
      <c r="B186" s="106"/>
      <c r="C186" s="106"/>
      <c r="D186" s="106"/>
      <c r="E186" s="106"/>
      <c r="F186" s="106"/>
      <c r="G186" s="106"/>
      <c r="H186" s="32" t="s">
        <v>286</v>
      </c>
      <c r="I186" s="18">
        <v>34.5</v>
      </c>
      <c r="J186" s="18">
        <v>34.5</v>
      </c>
      <c r="K186" s="47">
        <v>1</v>
      </c>
      <c r="L186" s="47">
        <v>1.5</v>
      </c>
      <c r="M186" s="18"/>
      <c r="N186" s="47">
        <v>0</v>
      </c>
      <c r="O186" s="101">
        <f t="shared" si="13"/>
        <v>32</v>
      </c>
      <c r="P186" s="51">
        <v>0.33360000000000001</v>
      </c>
      <c r="Q186" s="18"/>
      <c r="R186" s="36">
        <f t="shared" si="15"/>
        <v>21.3248</v>
      </c>
      <c r="S186" s="73"/>
      <c r="T186" s="73"/>
      <c r="U186" s="106"/>
      <c r="V186" s="106"/>
    </row>
    <row r="187" spans="1:22">
      <c r="A187" s="106"/>
      <c r="B187" s="106"/>
      <c r="C187" s="106"/>
      <c r="D187" s="106"/>
      <c r="E187" s="106"/>
      <c r="F187" s="106"/>
      <c r="G187" s="106"/>
      <c r="H187" s="32" t="s">
        <v>210</v>
      </c>
      <c r="I187" s="18">
        <v>35</v>
      </c>
      <c r="J187" s="18">
        <v>37</v>
      </c>
      <c r="K187" s="47">
        <v>1</v>
      </c>
      <c r="L187" s="48">
        <v>1.5</v>
      </c>
      <c r="M187" s="18"/>
      <c r="N187" s="48">
        <v>0</v>
      </c>
      <c r="O187" s="101">
        <f t="shared" si="13"/>
        <v>34.5</v>
      </c>
      <c r="P187" s="51">
        <v>0.33360000000000001</v>
      </c>
      <c r="Q187" s="18"/>
      <c r="R187" s="36">
        <f t="shared" si="15"/>
        <v>22.9908</v>
      </c>
      <c r="S187" s="73"/>
      <c r="T187" s="73"/>
      <c r="U187" s="106"/>
      <c r="V187" s="106"/>
    </row>
    <row r="188" spans="1:22">
      <c r="A188" s="106"/>
      <c r="B188" s="106"/>
      <c r="C188" s="106"/>
      <c r="D188" s="106"/>
      <c r="E188" s="106"/>
      <c r="F188" s="106"/>
      <c r="G188" s="106"/>
      <c r="H188" s="32" t="s">
        <v>210</v>
      </c>
      <c r="I188" s="18">
        <v>35</v>
      </c>
      <c r="J188" s="18">
        <v>35</v>
      </c>
      <c r="K188" s="47">
        <v>1</v>
      </c>
      <c r="L188" s="47">
        <v>1.5</v>
      </c>
      <c r="M188" s="18"/>
      <c r="N188" s="47">
        <v>0</v>
      </c>
      <c r="O188" s="101">
        <f t="shared" si="13"/>
        <v>32.5</v>
      </c>
      <c r="P188" s="51">
        <v>0.33360000000000001</v>
      </c>
      <c r="Q188" s="18"/>
      <c r="R188" s="36">
        <f t="shared" si="15"/>
        <v>21.658000000000001</v>
      </c>
      <c r="S188" s="73"/>
      <c r="T188" s="73"/>
      <c r="U188" s="106"/>
      <c r="V188" s="106"/>
    </row>
    <row r="189" spans="1:22">
      <c r="A189" s="106"/>
      <c r="B189" s="106"/>
      <c r="C189" s="106"/>
      <c r="D189" s="106"/>
      <c r="E189" s="106"/>
      <c r="F189" s="106"/>
      <c r="G189" s="106"/>
      <c r="H189" s="32" t="s">
        <v>211</v>
      </c>
      <c r="I189" s="18">
        <v>36</v>
      </c>
      <c r="J189" s="18">
        <v>40</v>
      </c>
      <c r="K189" s="47">
        <v>1</v>
      </c>
      <c r="L189" s="48">
        <v>1.5</v>
      </c>
      <c r="M189" s="18"/>
      <c r="N189" s="48">
        <v>0</v>
      </c>
      <c r="O189" s="101">
        <f t="shared" si="13"/>
        <v>37.5</v>
      </c>
      <c r="P189" s="51">
        <v>0.33360000000000001</v>
      </c>
      <c r="Q189" s="18"/>
      <c r="R189" s="36">
        <f t="shared" si="15"/>
        <v>24.99</v>
      </c>
      <c r="S189" s="73"/>
      <c r="T189" s="73"/>
      <c r="U189" s="106"/>
      <c r="V189" s="106"/>
    </row>
    <row r="190" spans="1:22">
      <c r="A190" s="106"/>
      <c r="B190" s="106"/>
      <c r="C190" s="106"/>
      <c r="D190" s="106"/>
      <c r="E190" s="106"/>
      <c r="F190" s="106"/>
      <c r="G190" s="106"/>
      <c r="H190" s="32" t="s">
        <v>211</v>
      </c>
      <c r="I190" s="18">
        <v>36</v>
      </c>
      <c r="J190" s="18">
        <v>36</v>
      </c>
      <c r="K190" s="47">
        <v>1</v>
      </c>
      <c r="L190" s="47">
        <v>1.5</v>
      </c>
      <c r="M190" s="18"/>
      <c r="N190" s="47">
        <v>0</v>
      </c>
      <c r="O190" s="101">
        <f t="shared" si="13"/>
        <v>33.5</v>
      </c>
      <c r="P190" s="51">
        <v>0.33360000000000001</v>
      </c>
      <c r="Q190" s="18"/>
      <c r="R190" s="36">
        <f t="shared" si="15"/>
        <v>22.324400000000001</v>
      </c>
      <c r="S190" s="73"/>
      <c r="T190" s="73"/>
      <c r="U190" s="106"/>
      <c r="V190" s="106"/>
    </row>
    <row r="191" spans="1:22">
      <c r="A191" s="106"/>
      <c r="B191" s="106"/>
      <c r="C191" s="106"/>
      <c r="D191" s="106"/>
      <c r="E191" s="106"/>
      <c r="F191" s="106"/>
      <c r="G191" s="106"/>
      <c r="H191" s="32" t="s">
        <v>212</v>
      </c>
      <c r="I191" s="18">
        <v>39</v>
      </c>
      <c r="J191" s="18">
        <v>45</v>
      </c>
      <c r="K191" s="47">
        <v>1</v>
      </c>
      <c r="L191" s="48">
        <v>1.5</v>
      </c>
      <c r="M191" s="18"/>
      <c r="N191" s="48">
        <v>0</v>
      </c>
      <c r="O191" s="101">
        <f t="shared" si="13"/>
        <v>42.5</v>
      </c>
      <c r="P191" s="51">
        <v>0.33360000000000001</v>
      </c>
      <c r="Q191" s="18"/>
      <c r="R191" s="36">
        <f t="shared" si="15"/>
        <v>28.321999999999999</v>
      </c>
      <c r="S191" s="73"/>
      <c r="T191" s="73"/>
      <c r="U191" s="106"/>
      <c r="V191" s="106"/>
    </row>
    <row r="192" spans="1:22">
      <c r="A192" s="106"/>
      <c r="B192" s="106"/>
      <c r="C192" s="106"/>
      <c r="D192" s="106"/>
      <c r="E192" s="106"/>
      <c r="F192" s="106"/>
      <c r="G192" s="106"/>
      <c r="H192" s="32" t="s">
        <v>212</v>
      </c>
      <c r="I192" s="18">
        <v>39</v>
      </c>
      <c r="J192" s="18">
        <v>39</v>
      </c>
      <c r="K192" s="47">
        <v>1</v>
      </c>
      <c r="L192" s="47">
        <v>1.5</v>
      </c>
      <c r="M192" s="18"/>
      <c r="N192" s="47">
        <v>0</v>
      </c>
      <c r="O192" s="101">
        <f t="shared" si="13"/>
        <v>36.5</v>
      </c>
      <c r="P192" s="51">
        <v>0.33360000000000001</v>
      </c>
      <c r="Q192" s="18"/>
      <c r="R192" s="36">
        <f t="shared" si="15"/>
        <v>24.323599999999999</v>
      </c>
      <c r="S192" s="73"/>
      <c r="T192" s="73"/>
      <c r="U192" s="106"/>
      <c r="V192" s="106"/>
    </row>
    <row r="193" spans="1:22">
      <c r="A193" s="106"/>
      <c r="B193" s="106"/>
      <c r="C193" s="106"/>
      <c r="D193" s="106"/>
      <c r="E193" s="106"/>
      <c r="F193" s="106"/>
      <c r="G193" s="106"/>
      <c r="H193" s="32" t="s">
        <v>39</v>
      </c>
      <c r="I193" s="18">
        <v>21</v>
      </c>
      <c r="J193" s="18">
        <v>21</v>
      </c>
      <c r="K193" s="47">
        <v>1</v>
      </c>
      <c r="L193" s="48">
        <v>1.5</v>
      </c>
      <c r="M193" s="18"/>
      <c r="N193" s="48">
        <v>0</v>
      </c>
      <c r="O193" s="101">
        <f t="shared" si="13"/>
        <v>18.5</v>
      </c>
      <c r="P193" s="51">
        <v>0.33360000000000001</v>
      </c>
      <c r="Q193" s="18"/>
      <c r="R193" s="36">
        <f t="shared" si="15"/>
        <v>12.3284</v>
      </c>
      <c r="S193" s="73"/>
      <c r="T193" s="73"/>
      <c r="U193" s="106"/>
      <c r="V193" s="106"/>
    </row>
    <row r="194" spans="1:22">
      <c r="A194" s="106"/>
      <c r="B194" s="106"/>
      <c r="C194" s="106"/>
      <c r="D194" s="106"/>
      <c r="E194" s="106"/>
      <c r="F194" s="106"/>
      <c r="G194" s="106"/>
      <c r="H194" s="32" t="s">
        <v>287</v>
      </c>
      <c r="I194" s="18">
        <v>40</v>
      </c>
      <c r="J194" s="18">
        <v>50</v>
      </c>
      <c r="K194" s="47">
        <v>1</v>
      </c>
      <c r="L194" s="47">
        <v>1.5</v>
      </c>
      <c r="M194" s="18"/>
      <c r="N194" s="47">
        <v>0</v>
      </c>
      <c r="O194" s="101">
        <f t="shared" si="13"/>
        <v>47.5</v>
      </c>
      <c r="P194" s="51">
        <v>0.33360000000000001</v>
      </c>
      <c r="Q194" s="18"/>
      <c r="R194" s="36">
        <f t="shared" si="15"/>
        <v>31.654</v>
      </c>
      <c r="S194" s="73"/>
      <c r="T194" s="73"/>
      <c r="U194" s="106"/>
      <c r="V194" s="106"/>
    </row>
    <row r="195" spans="1:22">
      <c r="A195" s="106"/>
      <c r="B195" s="106"/>
      <c r="C195" s="106"/>
      <c r="D195" s="106"/>
      <c r="E195" s="106"/>
      <c r="F195" s="106"/>
      <c r="G195" s="106"/>
      <c r="H195" s="32" t="s">
        <v>213</v>
      </c>
      <c r="I195" s="18">
        <v>40</v>
      </c>
      <c r="J195" s="18">
        <v>45</v>
      </c>
      <c r="K195" s="47">
        <v>1</v>
      </c>
      <c r="L195" s="48">
        <v>1.5</v>
      </c>
      <c r="M195" s="18"/>
      <c r="N195" s="48">
        <v>0</v>
      </c>
      <c r="O195" s="101">
        <f t="shared" si="13"/>
        <v>42.5</v>
      </c>
      <c r="P195" s="51">
        <v>0.33360000000000001</v>
      </c>
      <c r="Q195" s="18"/>
      <c r="R195" s="36">
        <f t="shared" si="15"/>
        <v>28.321999999999999</v>
      </c>
      <c r="S195" s="73"/>
      <c r="T195" s="73"/>
      <c r="U195" s="106"/>
      <c r="V195" s="106"/>
    </row>
    <row r="196" spans="1:22">
      <c r="A196" s="106"/>
      <c r="B196" s="106"/>
      <c r="C196" s="106"/>
      <c r="D196" s="106"/>
      <c r="E196" s="106"/>
      <c r="F196" s="106"/>
      <c r="G196" s="106"/>
      <c r="H196" s="72" t="s">
        <v>213</v>
      </c>
      <c r="I196" s="45">
        <v>40</v>
      </c>
      <c r="J196" s="45">
        <v>40</v>
      </c>
      <c r="K196" s="46">
        <v>1</v>
      </c>
      <c r="L196" s="46">
        <v>1.5</v>
      </c>
      <c r="M196" s="45"/>
      <c r="N196" s="46">
        <v>0</v>
      </c>
      <c r="O196" s="101">
        <f t="shared" si="13"/>
        <v>37.5</v>
      </c>
      <c r="P196" s="50">
        <v>0.33360000000000001</v>
      </c>
      <c r="Q196" s="45"/>
      <c r="R196" s="44">
        <f t="shared" si="15"/>
        <v>24.99</v>
      </c>
      <c r="S196" s="25"/>
      <c r="T196" s="25"/>
      <c r="U196" s="106"/>
      <c r="V196" s="106"/>
    </row>
    <row r="197" spans="1:22">
      <c r="A197" s="111" t="s">
        <v>224</v>
      </c>
      <c r="B197" s="111" t="s">
        <v>192</v>
      </c>
      <c r="C197" s="111">
        <v>64303</v>
      </c>
      <c r="D197" s="111">
        <v>1</v>
      </c>
      <c r="E197" s="111" t="s">
        <v>226</v>
      </c>
      <c r="F197" s="111"/>
      <c r="G197" s="111" t="s">
        <v>290</v>
      </c>
      <c r="H197" s="48" t="s">
        <v>208</v>
      </c>
      <c r="I197" s="48">
        <v>21</v>
      </c>
      <c r="J197" s="48">
        <v>21</v>
      </c>
      <c r="K197" s="48">
        <v>1</v>
      </c>
      <c r="L197" s="48"/>
      <c r="M197" s="48"/>
      <c r="N197" s="48">
        <v>0</v>
      </c>
      <c r="O197" s="101">
        <f t="shared" si="13"/>
        <v>20</v>
      </c>
      <c r="P197" s="10">
        <v>0.11360000000000001</v>
      </c>
      <c r="Q197" s="48"/>
      <c r="R197" s="8">
        <f>(J197-K197)*88.64%</f>
        <v>17.727999999999998</v>
      </c>
      <c r="S197" s="73"/>
      <c r="T197" s="73"/>
      <c r="U197" s="111" t="s">
        <v>285</v>
      </c>
      <c r="V197" s="111" t="s">
        <v>361</v>
      </c>
    </row>
    <row r="198" spans="1:22">
      <c r="A198" s="111"/>
      <c r="B198" s="111"/>
      <c r="C198" s="111"/>
      <c r="D198" s="111"/>
      <c r="E198" s="111"/>
      <c r="F198" s="111"/>
      <c r="G198" s="111"/>
      <c r="H198" s="48" t="s">
        <v>208</v>
      </c>
      <c r="I198" s="48">
        <v>22</v>
      </c>
      <c r="J198" s="48">
        <v>22</v>
      </c>
      <c r="K198" s="48">
        <v>1</v>
      </c>
      <c r="L198" s="48"/>
      <c r="M198" s="48"/>
      <c r="N198" s="48">
        <v>0</v>
      </c>
      <c r="O198" s="101">
        <f t="shared" si="13"/>
        <v>21</v>
      </c>
      <c r="P198" s="10">
        <v>0.11360000000000001</v>
      </c>
      <c r="Q198" s="48"/>
      <c r="R198" s="8">
        <f t="shared" ref="R198:R215" si="16">(J198-K198)*88.64%</f>
        <v>18.6144</v>
      </c>
      <c r="S198" s="73"/>
      <c r="T198" s="73"/>
      <c r="U198" s="111"/>
      <c r="V198" s="111"/>
    </row>
    <row r="199" spans="1:22">
      <c r="A199" s="111"/>
      <c r="B199" s="111"/>
      <c r="C199" s="111"/>
      <c r="D199" s="111"/>
      <c r="E199" s="111"/>
      <c r="F199" s="111"/>
      <c r="G199" s="111"/>
      <c r="H199" s="48" t="s">
        <v>209</v>
      </c>
      <c r="I199" s="48">
        <v>26</v>
      </c>
      <c r="J199" s="48">
        <v>26</v>
      </c>
      <c r="K199" s="48">
        <v>1</v>
      </c>
      <c r="L199" s="48"/>
      <c r="M199" s="48"/>
      <c r="N199" s="48">
        <v>0</v>
      </c>
      <c r="O199" s="101">
        <f t="shared" ref="O199:O262" si="17">J199-K199-L199-N199</f>
        <v>25</v>
      </c>
      <c r="P199" s="10">
        <v>0.11360000000000001</v>
      </c>
      <c r="Q199" s="48"/>
      <c r="R199" s="8">
        <f t="shared" si="16"/>
        <v>22.16</v>
      </c>
      <c r="S199" s="73"/>
      <c r="T199" s="73"/>
      <c r="U199" s="111"/>
      <c r="V199" s="111"/>
    </row>
    <row r="200" spans="1:22">
      <c r="A200" s="111"/>
      <c r="B200" s="111"/>
      <c r="C200" s="111"/>
      <c r="D200" s="111"/>
      <c r="E200" s="111"/>
      <c r="F200" s="111"/>
      <c r="G200" s="111"/>
      <c r="H200" s="48" t="s">
        <v>33</v>
      </c>
      <c r="I200" s="48">
        <v>27</v>
      </c>
      <c r="J200" s="48">
        <v>27</v>
      </c>
      <c r="K200" s="48">
        <v>1</v>
      </c>
      <c r="L200" s="48"/>
      <c r="M200" s="48"/>
      <c r="N200" s="48">
        <v>0</v>
      </c>
      <c r="O200" s="101">
        <f t="shared" si="17"/>
        <v>26</v>
      </c>
      <c r="P200" s="10">
        <v>0.11360000000000001</v>
      </c>
      <c r="Q200" s="48"/>
      <c r="R200" s="8">
        <f t="shared" si="16"/>
        <v>23.046399999999998</v>
      </c>
      <c r="S200" s="73"/>
      <c r="T200" s="73"/>
      <c r="U200" s="111"/>
      <c r="V200" s="111"/>
    </row>
    <row r="201" spans="1:22">
      <c r="A201" s="111"/>
      <c r="B201" s="111"/>
      <c r="C201" s="111"/>
      <c r="D201" s="111"/>
      <c r="E201" s="111"/>
      <c r="F201" s="111"/>
      <c r="G201" s="111"/>
      <c r="H201" s="48" t="s">
        <v>34</v>
      </c>
      <c r="I201" s="48">
        <v>29</v>
      </c>
      <c r="J201" s="48">
        <v>29</v>
      </c>
      <c r="K201" s="48">
        <v>1</v>
      </c>
      <c r="L201" s="48"/>
      <c r="M201" s="48"/>
      <c r="N201" s="48">
        <v>0</v>
      </c>
      <c r="O201" s="101">
        <f t="shared" si="17"/>
        <v>28</v>
      </c>
      <c r="P201" s="10">
        <v>0.11360000000000001</v>
      </c>
      <c r="Q201" s="48"/>
      <c r="R201" s="8">
        <f t="shared" si="16"/>
        <v>24.819199999999999</v>
      </c>
      <c r="S201" s="73"/>
      <c r="T201" s="73"/>
      <c r="U201" s="111"/>
      <c r="V201" s="111"/>
    </row>
    <row r="202" spans="1:22">
      <c r="A202" s="111"/>
      <c r="B202" s="111"/>
      <c r="C202" s="111"/>
      <c r="D202" s="111"/>
      <c r="E202" s="111"/>
      <c r="F202" s="111"/>
      <c r="G202" s="111"/>
      <c r="H202" s="48" t="s">
        <v>35</v>
      </c>
      <c r="I202" s="48">
        <v>30</v>
      </c>
      <c r="J202" s="48">
        <v>30</v>
      </c>
      <c r="K202" s="48">
        <v>1</v>
      </c>
      <c r="L202" s="48"/>
      <c r="M202" s="48"/>
      <c r="N202" s="48">
        <v>0</v>
      </c>
      <c r="O202" s="101">
        <f t="shared" si="17"/>
        <v>29</v>
      </c>
      <c r="P202" s="10">
        <v>0.11360000000000001</v>
      </c>
      <c r="Q202" s="48"/>
      <c r="R202" s="8">
        <f t="shared" si="16"/>
        <v>25.7056</v>
      </c>
      <c r="S202" s="73"/>
      <c r="T202" s="73"/>
      <c r="U202" s="111"/>
      <c r="V202" s="111"/>
    </row>
    <row r="203" spans="1:22">
      <c r="A203" s="111"/>
      <c r="B203" s="111"/>
      <c r="C203" s="111"/>
      <c r="D203" s="111"/>
      <c r="E203" s="111"/>
      <c r="F203" s="111"/>
      <c r="G203" s="111"/>
      <c r="H203" s="48" t="s">
        <v>36</v>
      </c>
      <c r="I203" s="48">
        <v>31</v>
      </c>
      <c r="J203" s="48">
        <v>31</v>
      </c>
      <c r="K203" s="48">
        <v>1</v>
      </c>
      <c r="L203" s="48"/>
      <c r="M203" s="48"/>
      <c r="N203" s="48">
        <v>0</v>
      </c>
      <c r="O203" s="101">
        <f t="shared" si="17"/>
        <v>30</v>
      </c>
      <c r="P203" s="10">
        <v>0.11360000000000001</v>
      </c>
      <c r="Q203" s="48"/>
      <c r="R203" s="8">
        <f t="shared" si="16"/>
        <v>26.591999999999999</v>
      </c>
      <c r="S203" s="73"/>
      <c r="T203" s="73"/>
      <c r="U203" s="111"/>
      <c r="V203" s="111"/>
    </row>
    <row r="204" spans="1:22">
      <c r="A204" s="111"/>
      <c r="B204" s="111"/>
      <c r="C204" s="111"/>
      <c r="D204" s="111"/>
      <c r="E204" s="111"/>
      <c r="F204" s="111"/>
      <c r="G204" s="111"/>
      <c r="H204" s="48" t="s">
        <v>37</v>
      </c>
      <c r="I204" s="48">
        <v>34</v>
      </c>
      <c r="J204" s="48">
        <v>34</v>
      </c>
      <c r="K204" s="48">
        <v>1</v>
      </c>
      <c r="L204" s="48"/>
      <c r="M204" s="48"/>
      <c r="N204" s="48">
        <v>0</v>
      </c>
      <c r="O204" s="101">
        <f t="shared" si="17"/>
        <v>33</v>
      </c>
      <c r="P204" s="10">
        <v>0.11360000000000001</v>
      </c>
      <c r="Q204" s="48"/>
      <c r="R204" s="8">
        <f t="shared" si="16"/>
        <v>29.251199999999997</v>
      </c>
      <c r="S204" s="73"/>
      <c r="T204" s="73"/>
      <c r="U204" s="111"/>
      <c r="V204" s="111"/>
    </row>
    <row r="205" spans="1:22">
      <c r="A205" s="111"/>
      <c r="B205" s="111"/>
      <c r="C205" s="111"/>
      <c r="D205" s="111"/>
      <c r="E205" s="111"/>
      <c r="F205" s="111"/>
      <c r="G205" s="111"/>
      <c r="H205" s="48" t="s">
        <v>286</v>
      </c>
      <c r="I205" s="48">
        <v>34.5</v>
      </c>
      <c r="J205" s="48">
        <v>34.5</v>
      </c>
      <c r="K205" s="48">
        <v>1</v>
      </c>
      <c r="L205" s="48"/>
      <c r="M205" s="48"/>
      <c r="N205" s="48">
        <v>0</v>
      </c>
      <c r="O205" s="101">
        <f t="shared" si="17"/>
        <v>33.5</v>
      </c>
      <c r="P205" s="10">
        <v>0.11360000000000001</v>
      </c>
      <c r="Q205" s="48"/>
      <c r="R205" s="8">
        <f t="shared" si="16"/>
        <v>29.694399999999998</v>
      </c>
      <c r="S205" s="73"/>
      <c r="T205" s="73"/>
      <c r="U205" s="111"/>
      <c r="V205" s="111"/>
    </row>
    <row r="206" spans="1:22">
      <c r="A206" s="111"/>
      <c r="B206" s="111"/>
      <c r="C206" s="111"/>
      <c r="D206" s="111"/>
      <c r="E206" s="111"/>
      <c r="F206" s="111"/>
      <c r="G206" s="111"/>
      <c r="H206" s="48" t="s">
        <v>210</v>
      </c>
      <c r="I206" s="48">
        <v>35</v>
      </c>
      <c r="J206" s="48">
        <v>37</v>
      </c>
      <c r="K206" s="48">
        <v>1</v>
      </c>
      <c r="L206" s="48"/>
      <c r="M206" s="48"/>
      <c r="N206" s="48">
        <v>0</v>
      </c>
      <c r="O206" s="101">
        <f t="shared" si="17"/>
        <v>36</v>
      </c>
      <c r="P206" s="10">
        <v>0.11360000000000001</v>
      </c>
      <c r="Q206" s="48"/>
      <c r="R206" s="8">
        <f t="shared" si="16"/>
        <v>31.910399999999999</v>
      </c>
      <c r="S206" s="73"/>
      <c r="T206" s="73"/>
      <c r="U206" s="111"/>
      <c r="V206" s="111"/>
    </row>
    <row r="207" spans="1:22">
      <c r="A207" s="111"/>
      <c r="B207" s="111"/>
      <c r="C207" s="111"/>
      <c r="D207" s="111"/>
      <c r="E207" s="111"/>
      <c r="F207" s="111"/>
      <c r="G207" s="111"/>
      <c r="H207" s="48" t="s">
        <v>210</v>
      </c>
      <c r="I207" s="48">
        <v>35</v>
      </c>
      <c r="J207" s="48">
        <v>35</v>
      </c>
      <c r="K207" s="48">
        <v>1</v>
      </c>
      <c r="L207" s="48"/>
      <c r="M207" s="48"/>
      <c r="N207" s="48">
        <v>0</v>
      </c>
      <c r="O207" s="101">
        <f t="shared" si="17"/>
        <v>34</v>
      </c>
      <c r="P207" s="10">
        <v>0.11360000000000001</v>
      </c>
      <c r="Q207" s="48"/>
      <c r="R207" s="8">
        <f t="shared" si="16"/>
        <v>30.137599999999999</v>
      </c>
      <c r="S207" s="73"/>
      <c r="T207" s="73"/>
      <c r="U207" s="111"/>
      <c r="V207" s="111"/>
    </row>
    <row r="208" spans="1:22">
      <c r="A208" s="111"/>
      <c r="B208" s="111"/>
      <c r="C208" s="111"/>
      <c r="D208" s="111"/>
      <c r="E208" s="111"/>
      <c r="F208" s="111"/>
      <c r="G208" s="111"/>
      <c r="H208" s="48" t="s">
        <v>211</v>
      </c>
      <c r="I208" s="48">
        <v>36</v>
      </c>
      <c r="J208" s="48">
        <v>40</v>
      </c>
      <c r="K208" s="48">
        <v>1</v>
      </c>
      <c r="L208" s="48"/>
      <c r="M208" s="48"/>
      <c r="N208" s="48">
        <v>0</v>
      </c>
      <c r="O208" s="101">
        <f t="shared" si="17"/>
        <v>39</v>
      </c>
      <c r="P208" s="10">
        <v>0.11360000000000001</v>
      </c>
      <c r="Q208" s="48"/>
      <c r="R208" s="8">
        <f t="shared" si="16"/>
        <v>34.569600000000001</v>
      </c>
      <c r="S208" s="73"/>
      <c r="T208" s="73"/>
      <c r="U208" s="111"/>
      <c r="V208" s="111"/>
    </row>
    <row r="209" spans="1:22">
      <c r="A209" s="111"/>
      <c r="B209" s="111"/>
      <c r="C209" s="111"/>
      <c r="D209" s="111"/>
      <c r="E209" s="111"/>
      <c r="F209" s="111"/>
      <c r="G209" s="111"/>
      <c r="H209" s="48" t="s">
        <v>211</v>
      </c>
      <c r="I209" s="48">
        <v>36</v>
      </c>
      <c r="J209" s="48">
        <v>36</v>
      </c>
      <c r="K209" s="48">
        <v>1</v>
      </c>
      <c r="L209" s="48"/>
      <c r="M209" s="48"/>
      <c r="N209" s="48">
        <v>0</v>
      </c>
      <c r="O209" s="101">
        <f t="shared" si="17"/>
        <v>35</v>
      </c>
      <c r="P209" s="10">
        <v>0.11360000000000001</v>
      </c>
      <c r="Q209" s="48"/>
      <c r="R209" s="8">
        <f t="shared" si="16"/>
        <v>31.023999999999997</v>
      </c>
      <c r="S209" s="73"/>
      <c r="T209" s="73"/>
      <c r="U209" s="111"/>
      <c r="V209" s="111"/>
    </row>
    <row r="210" spans="1:22">
      <c r="A210" s="111"/>
      <c r="B210" s="111"/>
      <c r="C210" s="111"/>
      <c r="D210" s="111"/>
      <c r="E210" s="111"/>
      <c r="F210" s="111"/>
      <c r="G210" s="111"/>
      <c r="H210" s="48" t="s">
        <v>212</v>
      </c>
      <c r="I210" s="48">
        <v>39</v>
      </c>
      <c r="J210" s="48">
        <v>45</v>
      </c>
      <c r="K210" s="48">
        <v>1</v>
      </c>
      <c r="L210" s="48"/>
      <c r="M210" s="48"/>
      <c r="N210" s="48">
        <v>0</v>
      </c>
      <c r="O210" s="101">
        <f t="shared" si="17"/>
        <v>44</v>
      </c>
      <c r="P210" s="10">
        <v>0.11360000000000001</v>
      </c>
      <c r="Q210" s="48"/>
      <c r="R210" s="8">
        <f t="shared" si="16"/>
        <v>39.001599999999996</v>
      </c>
      <c r="S210" s="73"/>
      <c r="T210" s="73"/>
      <c r="U210" s="111"/>
      <c r="V210" s="111"/>
    </row>
    <row r="211" spans="1:22">
      <c r="A211" s="111"/>
      <c r="B211" s="111"/>
      <c r="C211" s="111"/>
      <c r="D211" s="111"/>
      <c r="E211" s="111"/>
      <c r="F211" s="111"/>
      <c r="G211" s="111"/>
      <c r="H211" s="48" t="s">
        <v>212</v>
      </c>
      <c r="I211" s="48">
        <v>39</v>
      </c>
      <c r="J211" s="48">
        <v>39</v>
      </c>
      <c r="K211" s="48">
        <v>1</v>
      </c>
      <c r="L211" s="48"/>
      <c r="M211" s="48"/>
      <c r="N211" s="48">
        <v>0</v>
      </c>
      <c r="O211" s="101">
        <f t="shared" si="17"/>
        <v>38</v>
      </c>
      <c r="P211" s="10">
        <v>0.11360000000000001</v>
      </c>
      <c r="Q211" s="48"/>
      <c r="R211" s="8">
        <f t="shared" si="16"/>
        <v>33.683199999999999</v>
      </c>
      <c r="S211" s="48"/>
      <c r="T211" s="48"/>
      <c r="U211" s="111"/>
      <c r="V211" s="111"/>
    </row>
    <row r="212" spans="1:22">
      <c r="A212" s="111"/>
      <c r="B212" s="111"/>
      <c r="C212" s="111"/>
      <c r="D212" s="111"/>
      <c r="E212" s="111"/>
      <c r="F212" s="111"/>
      <c r="G212" s="111"/>
      <c r="H212" s="48" t="s">
        <v>39</v>
      </c>
      <c r="I212" s="48">
        <v>21</v>
      </c>
      <c r="J212" s="48">
        <v>21</v>
      </c>
      <c r="K212" s="48">
        <v>1</v>
      </c>
      <c r="L212" s="48"/>
      <c r="M212" s="48"/>
      <c r="N212" s="48">
        <v>0</v>
      </c>
      <c r="O212" s="101">
        <f t="shared" si="17"/>
        <v>20</v>
      </c>
      <c r="P212" s="10">
        <v>0.11360000000000001</v>
      </c>
      <c r="Q212" s="48"/>
      <c r="R212" s="8">
        <f t="shared" si="16"/>
        <v>17.727999999999998</v>
      </c>
      <c r="S212" s="48"/>
      <c r="T212" s="48"/>
      <c r="U212" s="111"/>
      <c r="V212" s="111"/>
    </row>
    <row r="213" spans="1:22">
      <c r="A213" s="111"/>
      <c r="B213" s="111"/>
      <c r="C213" s="111"/>
      <c r="D213" s="111"/>
      <c r="E213" s="111"/>
      <c r="F213" s="111"/>
      <c r="G213" s="111"/>
      <c r="H213" s="48" t="s">
        <v>287</v>
      </c>
      <c r="I213" s="48">
        <v>40</v>
      </c>
      <c r="J213" s="48">
        <v>50</v>
      </c>
      <c r="K213" s="48">
        <v>1</v>
      </c>
      <c r="L213" s="48"/>
      <c r="M213" s="48"/>
      <c r="N213" s="48">
        <v>0</v>
      </c>
      <c r="O213" s="101">
        <f t="shared" si="17"/>
        <v>49</v>
      </c>
      <c r="P213" s="10">
        <v>0.11360000000000001</v>
      </c>
      <c r="Q213" s="48"/>
      <c r="R213" s="8">
        <f t="shared" si="16"/>
        <v>43.433599999999998</v>
      </c>
      <c r="S213" s="48"/>
      <c r="T213" s="48"/>
      <c r="U213" s="111"/>
      <c r="V213" s="111"/>
    </row>
    <row r="214" spans="1:22">
      <c r="A214" s="111"/>
      <c r="B214" s="111"/>
      <c r="C214" s="111"/>
      <c r="D214" s="111"/>
      <c r="E214" s="111"/>
      <c r="F214" s="111"/>
      <c r="G214" s="111"/>
      <c r="H214" s="48" t="s">
        <v>213</v>
      </c>
      <c r="I214" s="48">
        <v>40</v>
      </c>
      <c r="J214" s="48">
        <v>45</v>
      </c>
      <c r="K214" s="48">
        <v>1</v>
      </c>
      <c r="L214" s="48"/>
      <c r="M214" s="48"/>
      <c r="N214" s="48">
        <v>0</v>
      </c>
      <c r="O214" s="101">
        <f t="shared" si="17"/>
        <v>44</v>
      </c>
      <c r="P214" s="10">
        <v>0.11360000000000001</v>
      </c>
      <c r="Q214" s="48"/>
      <c r="R214" s="8">
        <f t="shared" si="16"/>
        <v>39.001599999999996</v>
      </c>
      <c r="S214" s="48"/>
      <c r="T214" s="48"/>
      <c r="U214" s="111"/>
      <c r="V214" s="111"/>
    </row>
    <row r="215" spans="1:22" ht="14.25" thickBot="1">
      <c r="A215" s="142"/>
      <c r="B215" s="142"/>
      <c r="C215" s="142"/>
      <c r="D215" s="142"/>
      <c r="E215" s="142"/>
      <c r="F215" s="142"/>
      <c r="G215" s="142"/>
      <c r="H215" s="62" t="s">
        <v>213</v>
      </c>
      <c r="I215" s="62">
        <v>40</v>
      </c>
      <c r="J215" s="62">
        <v>40</v>
      </c>
      <c r="K215" s="62">
        <v>1</v>
      </c>
      <c r="L215" s="62"/>
      <c r="M215" s="62"/>
      <c r="N215" s="62">
        <v>0</v>
      </c>
      <c r="O215" s="101">
        <f t="shared" si="17"/>
        <v>39</v>
      </c>
      <c r="P215" s="66">
        <v>0.11360000000000001</v>
      </c>
      <c r="Q215" s="62"/>
      <c r="R215" s="67">
        <f t="shared" si="16"/>
        <v>34.569600000000001</v>
      </c>
      <c r="S215" s="62"/>
      <c r="T215" s="62"/>
      <c r="U215" s="142"/>
      <c r="V215" s="142"/>
    </row>
    <row r="216" spans="1:22" ht="14.25" thickTop="1">
      <c r="A216" s="140" t="s">
        <v>268</v>
      </c>
      <c r="B216" s="140" t="s">
        <v>269</v>
      </c>
      <c r="C216" s="140" t="s">
        <v>332</v>
      </c>
      <c r="D216" s="140">
        <v>2</v>
      </c>
      <c r="E216" s="140" t="s">
        <v>270</v>
      </c>
      <c r="F216" s="140"/>
      <c r="G216" s="140" t="s">
        <v>305</v>
      </c>
      <c r="H216" s="75" t="s">
        <v>208</v>
      </c>
      <c r="I216" s="75">
        <v>19</v>
      </c>
      <c r="J216" s="75">
        <v>22</v>
      </c>
      <c r="K216" s="75">
        <v>4</v>
      </c>
      <c r="L216" s="75">
        <v>1.5</v>
      </c>
      <c r="M216" s="75"/>
      <c r="N216" s="75">
        <f>(J216-I216)/2</f>
        <v>1.5</v>
      </c>
      <c r="O216" s="101">
        <f t="shared" si="17"/>
        <v>15</v>
      </c>
      <c r="P216" s="78">
        <v>0.33300000000000002</v>
      </c>
      <c r="Q216" s="75"/>
      <c r="R216" s="79">
        <f>(J216-K216-L216-N216)*66.7%</f>
        <v>10.005000000000001</v>
      </c>
      <c r="S216" s="75"/>
      <c r="T216" s="75"/>
      <c r="U216" s="140" t="s">
        <v>284</v>
      </c>
      <c r="V216" s="140" t="s">
        <v>361</v>
      </c>
    </row>
    <row r="217" spans="1:22">
      <c r="A217" s="111"/>
      <c r="B217" s="111"/>
      <c r="C217" s="111"/>
      <c r="D217" s="111"/>
      <c r="E217" s="111"/>
      <c r="F217" s="111"/>
      <c r="G217" s="111"/>
      <c r="H217" s="48" t="s">
        <v>209</v>
      </c>
      <c r="I217" s="48">
        <v>24</v>
      </c>
      <c r="J217" s="48">
        <v>26</v>
      </c>
      <c r="K217" s="48">
        <v>4</v>
      </c>
      <c r="L217" s="48">
        <v>1.5</v>
      </c>
      <c r="M217" s="48"/>
      <c r="N217" s="48">
        <f t="shared" ref="N217:N244" si="18">(J217-I217)/2</f>
        <v>1</v>
      </c>
      <c r="O217" s="101">
        <f t="shared" si="17"/>
        <v>19.5</v>
      </c>
      <c r="P217" s="10">
        <v>0.33300000000000002</v>
      </c>
      <c r="Q217" s="48"/>
      <c r="R217" s="8">
        <f t="shared" ref="R217:R244" si="19">(J217-K217-L217-N217)*66.7%</f>
        <v>13.006500000000001</v>
      </c>
      <c r="S217" s="48"/>
      <c r="T217" s="48"/>
      <c r="U217" s="111"/>
      <c r="V217" s="111"/>
    </row>
    <row r="218" spans="1:22">
      <c r="A218" s="111"/>
      <c r="B218" s="111"/>
      <c r="C218" s="111"/>
      <c r="D218" s="111"/>
      <c r="E218" s="111"/>
      <c r="F218" s="111"/>
      <c r="G218" s="111"/>
      <c r="H218" s="48" t="s">
        <v>33</v>
      </c>
      <c r="I218" s="48">
        <v>25</v>
      </c>
      <c r="J218" s="48">
        <v>27</v>
      </c>
      <c r="K218" s="48">
        <v>4</v>
      </c>
      <c r="L218" s="48">
        <v>1.5</v>
      </c>
      <c r="M218" s="48"/>
      <c r="N218" s="48">
        <f t="shared" si="18"/>
        <v>1</v>
      </c>
      <c r="O218" s="101">
        <f t="shared" si="17"/>
        <v>20.5</v>
      </c>
      <c r="P218" s="10">
        <v>0.33300000000000002</v>
      </c>
      <c r="Q218" s="48"/>
      <c r="R218" s="8">
        <f t="shared" si="19"/>
        <v>13.673500000000001</v>
      </c>
      <c r="S218" s="48"/>
      <c r="T218" s="48"/>
      <c r="U218" s="111"/>
      <c r="V218" s="111"/>
    </row>
    <row r="219" spans="1:22">
      <c r="A219" s="111"/>
      <c r="B219" s="111"/>
      <c r="C219" s="111"/>
      <c r="D219" s="111"/>
      <c r="E219" s="111"/>
      <c r="F219" s="111"/>
      <c r="G219" s="111"/>
      <c r="H219" s="48" t="s">
        <v>34</v>
      </c>
      <c r="I219" s="48">
        <v>27</v>
      </c>
      <c r="J219" s="48">
        <v>29</v>
      </c>
      <c r="K219" s="48">
        <v>4</v>
      </c>
      <c r="L219" s="48">
        <v>1.5</v>
      </c>
      <c r="M219" s="48"/>
      <c r="N219" s="48">
        <f t="shared" si="18"/>
        <v>1</v>
      </c>
      <c r="O219" s="101">
        <f t="shared" si="17"/>
        <v>22.5</v>
      </c>
      <c r="P219" s="10">
        <v>0.33300000000000002</v>
      </c>
      <c r="Q219" s="48"/>
      <c r="R219" s="8">
        <f t="shared" si="19"/>
        <v>15.0075</v>
      </c>
      <c r="S219" s="48"/>
      <c r="T219" s="48"/>
      <c r="U219" s="111"/>
      <c r="V219" s="111"/>
    </row>
    <row r="220" spans="1:22">
      <c r="A220" s="111"/>
      <c r="B220" s="111"/>
      <c r="C220" s="111"/>
      <c r="D220" s="111"/>
      <c r="E220" s="111"/>
      <c r="F220" s="111"/>
      <c r="G220" s="111"/>
      <c r="H220" s="48" t="s">
        <v>35</v>
      </c>
      <c r="I220" s="48">
        <v>28</v>
      </c>
      <c r="J220" s="48">
        <v>30</v>
      </c>
      <c r="K220" s="48">
        <v>4</v>
      </c>
      <c r="L220" s="48">
        <v>1.5</v>
      </c>
      <c r="M220" s="48"/>
      <c r="N220" s="48">
        <f t="shared" si="18"/>
        <v>1</v>
      </c>
      <c r="O220" s="101">
        <f t="shared" si="17"/>
        <v>23.5</v>
      </c>
      <c r="P220" s="10">
        <v>0.33300000000000002</v>
      </c>
      <c r="Q220" s="48"/>
      <c r="R220" s="8">
        <f t="shared" si="19"/>
        <v>15.6745</v>
      </c>
      <c r="S220" s="48"/>
      <c r="T220" s="48"/>
      <c r="U220" s="111"/>
      <c r="V220" s="111"/>
    </row>
    <row r="221" spans="1:22">
      <c r="A221" s="111"/>
      <c r="B221" s="111"/>
      <c r="C221" s="111"/>
      <c r="D221" s="111"/>
      <c r="E221" s="111"/>
      <c r="F221" s="111"/>
      <c r="G221" s="111"/>
      <c r="H221" s="48" t="s">
        <v>36</v>
      </c>
      <c r="I221" s="48">
        <v>29</v>
      </c>
      <c r="J221" s="48">
        <v>31</v>
      </c>
      <c r="K221" s="48">
        <v>4</v>
      </c>
      <c r="L221" s="48">
        <v>1.5</v>
      </c>
      <c r="M221" s="48"/>
      <c r="N221" s="48">
        <f t="shared" si="18"/>
        <v>1</v>
      </c>
      <c r="O221" s="101">
        <f t="shared" si="17"/>
        <v>24.5</v>
      </c>
      <c r="P221" s="10">
        <v>0.33300000000000002</v>
      </c>
      <c r="Q221" s="48"/>
      <c r="R221" s="8">
        <f t="shared" si="19"/>
        <v>16.3415</v>
      </c>
      <c r="S221" s="48"/>
      <c r="T221" s="48"/>
      <c r="U221" s="111"/>
      <c r="V221" s="111"/>
    </row>
    <row r="222" spans="1:22">
      <c r="A222" s="111"/>
      <c r="B222" s="111"/>
      <c r="C222" s="111"/>
      <c r="D222" s="111"/>
      <c r="E222" s="111"/>
      <c r="F222" s="111"/>
      <c r="G222" s="111"/>
      <c r="H222" s="48" t="s">
        <v>37</v>
      </c>
      <c r="I222" s="48">
        <v>32</v>
      </c>
      <c r="J222" s="48">
        <v>34</v>
      </c>
      <c r="K222" s="48">
        <v>4</v>
      </c>
      <c r="L222" s="48">
        <v>1.5</v>
      </c>
      <c r="M222" s="48"/>
      <c r="N222" s="48">
        <f t="shared" si="18"/>
        <v>1</v>
      </c>
      <c r="O222" s="101">
        <f t="shared" si="17"/>
        <v>27.5</v>
      </c>
      <c r="P222" s="10">
        <v>0.33300000000000002</v>
      </c>
      <c r="Q222" s="48"/>
      <c r="R222" s="8">
        <f t="shared" si="19"/>
        <v>18.342500000000001</v>
      </c>
      <c r="S222" s="48"/>
      <c r="T222" s="48"/>
      <c r="U222" s="111"/>
      <c r="V222" s="111"/>
    </row>
    <row r="223" spans="1:22">
      <c r="A223" s="111"/>
      <c r="B223" s="111"/>
      <c r="C223" s="111"/>
      <c r="D223" s="111"/>
      <c r="E223" s="111"/>
      <c r="F223" s="111"/>
      <c r="G223" s="111"/>
      <c r="H223" s="48" t="s">
        <v>273</v>
      </c>
      <c r="I223" s="48">
        <v>33</v>
      </c>
      <c r="J223" s="48">
        <v>35</v>
      </c>
      <c r="K223" s="48">
        <v>4</v>
      </c>
      <c r="L223" s="48">
        <v>1.5</v>
      </c>
      <c r="M223" s="48"/>
      <c r="N223" s="48">
        <f t="shared" si="18"/>
        <v>1</v>
      </c>
      <c r="O223" s="101">
        <f t="shared" si="17"/>
        <v>28.5</v>
      </c>
      <c r="P223" s="10">
        <v>0.33300000000000002</v>
      </c>
      <c r="Q223" s="48"/>
      <c r="R223" s="8">
        <f t="shared" si="19"/>
        <v>19.009500000000003</v>
      </c>
      <c r="S223" s="48"/>
      <c r="T223" s="48"/>
      <c r="U223" s="111"/>
      <c r="V223" s="111"/>
    </row>
    <row r="224" spans="1:22">
      <c r="A224" s="111"/>
      <c r="B224" s="111"/>
      <c r="C224" s="111"/>
      <c r="D224" s="111"/>
      <c r="E224" s="111"/>
      <c r="F224" s="111"/>
      <c r="G224" s="111"/>
      <c r="H224" s="48" t="s">
        <v>291</v>
      </c>
      <c r="I224" s="48">
        <v>34</v>
      </c>
      <c r="J224" s="48">
        <v>36</v>
      </c>
      <c r="K224" s="48">
        <v>4</v>
      </c>
      <c r="L224" s="48">
        <v>1.5</v>
      </c>
      <c r="M224" s="48"/>
      <c r="N224" s="48">
        <f t="shared" si="18"/>
        <v>1</v>
      </c>
      <c r="O224" s="101">
        <f t="shared" si="17"/>
        <v>29.5</v>
      </c>
      <c r="P224" s="10">
        <v>0.33300000000000002</v>
      </c>
      <c r="Q224" s="48"/>
      <c r="R224" s="8">
        <f t="shared" si="19"/>
        <v>19.676500000000001</v>
      </c>
      <c r="S224" s="48"/>
      <c r="T224" s="48"/>
      <c r="U224" s="111"/>
      <c r="V224" s="111"/>
    </row>
    <row r="225" spans="1:22">
      <c r="A225" s="111"/>
      <c r="B225" s="111"/>
      <c r="C225" s="111"/>
      <c r="D225" s="111"/>
      <c r="E225" s="111"/>
      <c r="F225" s="111"/>
      <c r="G225" s="111"/>
      <c r="H225" s="48" t="s">
        <v>292</v>
      </c>
      <c r="I225" s="48">
        <v>34.5</v>
      </c>
      <c r="J225" s="48">
        <v>37</v>
      </c>
      <c r="K225" s="48">
        <v>4</v>
      </c>
      <c r="L225" s="48">
        <v>1.5</v>
      </c>
      <c r="M225" s="48"/>
      <c r="N225" s="48">
        <f t="shared" si="18"/>
        <v>1.25</v>
      </c>
      <c r="O225" s="101">
        <f t="shared" si="17"/>
        <v>30.25</v>
      </c>
      <c r="P225" s="10">
        <v>0.33300000000000002</v>
      </c>
      <c r="Q225" s="48"/>
      <c r="R225" s="8">
        <f t="shared" si="19"/>
        <v>20.176750000000002</v>
      </c>
      <c r="S225" s="48"/>
      <c r="T225" s="48"/>
      <c r="U225" s="111"/>
      <c r="V225" s="111"/>
    </row>
    <row r="226" spans="1:22">
      <c r="A226" s="111"/>
      <c r="B226" s="111"/>
      <c r="C226" s="111"/>
      <c r="D226" s="111"/>
      <c r="E226" s="111"/>
      <c r="F226" s="111"/>
      <c r="G226" s="111"/>
      <c r="H226" s="48" t="s">
        <v>39</v>
      </c>
      <c r="I226" s="48">
        <v>19</v>
      </c>
      <c r="J226" s="48">
        <v>21</v>
      </c>
      <c r="K226" s="48">
        <v>4</v>
      </c>
      <c r="L226" s="48">
        <v>1.5</v>
      </c>
      <c r="M226" s="48"/>
      <c r="N226" s="48">
        <f t="shared" si="18"/>
        <v>1</v>
      </c>
      <c r="O226" s="101">
        <f t="shared" si="17"/>
        <v>14.5</v>
      </c>
      <c r="P226" s="10">
        <v>0.33300000000000002</v>
      </c>
      <c r="Q226" s="48"/>
      <c r="R226" s="8">
        <f t="shared" si="19"/>
        <v>9.6715</v>
      </c>
      <c r="S226" s="48"/>
      <c r="T226" s="48"/>
      <c r="U226" s="111"/>
      <c r="V226" s="111"/>
    </row>
    <row r="227" spans="1:22">
      <c r="A227" s="111"/>
      <c r="B227" s="111"/>
      <c r="C227" s="111"/>
      <c r="D227" s="111"/>
      <c r="E227" s="111"/>
      <c r="F227" s="111"/>
      <c r="G227" s="111"/>
      <c r="H227" s="48" t="s">
        <v>293</v>
      </c>
      <c r="I227" s="48">
        <v>27</v>
      </c>
      <c r="J227" s="48">
        <v>28</v>
      </c>
      <c r="K227" s="48">
        <v>4</v>
      </c>
      <c r="L227" s="48">
        <v>1.5</v>
      </c>
      <c r="M227" s="48"/>
      <c r="N227" s="48">
        <f t="shared" si="18"/>
        <v>0.5</v>
      </c>
      <c r="O227" s="101">
        <f t="shared" si="17"/>
        <v>22</v>
      </c>
      <c r="P227" s="10">
        <v>0.33300000000000002</v>
      </c>
      <c r="Q227" s="48"/>
      <c r="R227" s="8">
        <f t="shared" si="19"/>
        <v>14.674000000000001</v>
      </c>
      <c r="S227" s="48"/>
      <c r="T227" s="48"/>
      <c r="U227" s="111"/>
      <c r="V227" s="111"/>
    </row>
    <row r="228" spans="1:22">
      <c r="A228" s="111"/>
      <c r="B228" s="111"/>
      <c r="C228" s="111"/>
      <c r="D228" s="111"/>
      <c r="E228" s="111"/>
      <c r="F228" s="111"/>
      <c r="G228" s="111"/>
      <c r="H228" s="48" t="s">
        <v>294</v>
      </c>
      <c r="I228" s="48">
        <v>35</v>
      </c>
      <c r="J228" s="48">
        <v>35</v>
      </c>
      <c r="K228" s="48">
        <v>4</v>
      </c>
      <c r="L228" s="48">
        <v>1.5</v>
      </c>
      <c r="M228" s="48"/>
      <c r="N228" s="48">
        <f t="shared" si="18"/>
        <v>0</v>
      </c>
      <c r="O228" s="101">
        <f t="shared" si="17"/>
        <v>29.5</v>
      </c>
      <c r="P228" s="10">
        <v>0.33300000000000002</v>
      </c>
      <c r="Q228" s="48"/>
      <c r="R228" s="8">
        <f t="shared" si="19"/>
        <v>19.676500000000001</v>
      </c>
      <c r="S228" s="48"/>
      <c r="T228" s="48"/>
      <c r="U228" s="111"/>
      <c r="V228" s="111"/>
    </row>
    <row r="229" spans="1:22">
      <c r="A229" s="111"/>
      <c r="B229" s="111"/>
      <c r="C229" s="111"/>
      <c r="D229" s="111"/>
      <c r="E229" s="111"/>
      <c r="F229" s="111"/>
      <c r="G229" s="111"/>
      <c r="H229" s="48" t="s">
        <v>34</v>
      </c>
      <c r="I229" s="48">
        <v>27</v>
      </c>
      <c r="J229" s="48">
        <v>30</v>
      </c>
      <c r="K229" s="48">
        <v>4</v>
      </c>
      <c r="L229" s="48">
        <v>1.5</v>
      </c>
      <c r="M229" s="48"/>
      <c r="N229" s="48">
        <f t="shared" si="18"/>
        <v>1.5</v>
      </c>
      <c r="O229" s="101">
        <f t="shared" si="17"/>
        <v>23</v>
      </c>
      <c r="P229" s="10">
        <v>0.33300000000000002</v>
      </c>
      <c r="Q229" s="48"/>
      <c r="R229" s="8">
        <f t="shared" si="19"/>
        <v>15.341000000000001</v>
      </c>
      <c r="S229" s="48"/>
      <c r="T229" s="48"/>
      <c r="U229" s="111"/>
      <c r="V229" s="111"/>
    </row>
    <row r="230" spans="1:22">
      <c r="A230" s="111"/>
      <c r="B230" s="111"/>
      <c r="C230" s="111"/>
      <c r="D230" s="111"/>
      <c r="E230" s="111"/>
      <c r="F230" s="111"/>
      <c r="G230" s="111"/>
      <c r="H230" s="48" t="s">
        <v>35</v>
      </c>
      <c r="I230" s="48">
        <v>28</v>
      </c>
      <c r="J230" s="48">
        <v>31</v>
      </c>
      <c r="K230" s="48">
        <v>4</v>
      </c>
      <c r="L230" s="48">
        <v>1.5</v>
      </c>
      <c r="M230" s="48"/>
      <c r="N230" s="48">
        <f t="shared" si="18"/>
        <v>1.5</v>
      </c>
      <c r="O230" s="101">
        <f t="shared" si="17"/>
        <v>24</v>
      </c>
      <c r="P230" s="10">
        <v>0.33300000000000002</v>
      </c>
      <c r="Q230" s="48"/>
      <c r="R230" s="8">
        <f t="shared" si="19"/>
        <v>16.008000000000003</v>
      </c>
      <c r="S230" s="48"/>
      <c r="T230" s="48"/>
      <c r="U230" s="111"/>
      <c r="V230" s="111"/>
    </row>
    <row r="231" spans="1:22">
      <c r="A231" s="111"/>
      <c r="B231" s="111"/>
      <c r="C231" s="111"/>
      <c r="D231" s="111"/>
      <c r="E231" s="111"/>
      <c r="F231" s="111"/>
      <c r="G231" s="111"/>
      <c r="H231" s="48" t="s">
        <v>36</v>
      </c>
      <c r="I231" s="48">
        <v>29</v>
      </c>
      <c r="J231" s="48">
        <v>34</v>
      </c>
      <c r="K231" s="48">
        <v>4</v>
      </c>
      <c r="L231" s="48">
        <v>1.5</v>
      </c>
      <c r="M231" s="48"/>
      <c r="N231" s="48">
        <f t="shared" si="18"/>
        <v>2.5</v>
      </c>
      <c r="O231" s="101">
        <f t="shared" si="17"/>
        <v>26</v>
      </c>
      <c r="P231" s="10">
        <v>0.33300000000000002</v>
      </c>
      <c r="Q231" s="48"/>
      <c r="R231" s="8">
        <f t="shared" si="19"/>
        <v>17.342000000000002</v>
      </c>
      <c r="S231" s="48"/>
      <c r="T231" s="48"/>
      <c r="U231" s="111"/>
      <c r="V231" s="111"/>
    </row>
    <row r="232" spans="1:22">
      <c r="A232" s="111"/>
      <c r="B232" s="111"/>
      <c r="C232" s="111"/>
      <c r="D232" s="111"/>
      <c r="E232" s="111"/>
      <c r="F232" s="111"/>
      <c r="G232" s="111"/>
      <c r="H232" s="48" t="s">
        <v>273</v>
      </c>
      <c r="I232" s="48">
        <v>33</v>
      </c>
      <c r="J232" s="48">
        <v>36</v>
      </c>
      <c r="K232" s="48">
        <v>4</v>
      </c>
      <c r="L232" s="48">
        <v>1.5</v>
      </c>
      <c r="M232" s="48"/>
      <c r="N232" s="48">
        <f t="shared" si="18"/>
        <v>1.5</v>
      </c>
      <c r="O232" s="101">
        <f t="shared" si="17"/>
        <v>29</v>
      </c>
      <c r="P232" s="10">
        <v>0.33300000000000002</v>
      </c>
      <c r="Q232" s="48"/>
      <c r="R232" s="8">
        <f t="shared" si="19"/>
        <v>19.343</v>
      </c>
      <c r="S232" s="48"/>
      <c r="T232" s="48"/>
      <c r="U232" s="111"/>
      <c r="V232" s="111"/>
    </row>
    <row r="233" spans="1:22">
      <c r="A233" s="111"/>
      <c r="B233" s="111"/>
      <c r="C233" s="111"/>
      <c r="D233" s="111"/>
      <c r="E233" s="111"/>
      <c r="F233" s="111"/>
      <c r="G233" s="111"/>
      <c r="H233" s="48" t="s">
        <v>291</v>
      </c>
      <c r="I233" s="48">
        <v>34</v>
      </c>
      <c r="J233" s="48">
        <v>37</v>
      </c>
      <c r="K233" s="48">
        <v>4</v>
      </c>
      <c r="L233" s="48">
        <v>1.5</v>
      </c>
      <c r="M233" s="48"/>
      <c r="N233" s="48">
        <f t="shared" si="18"/>
        <v>1.5</v>
      </c>
      <c r="O233" s="101">
        <f t="shared" si="17"/>
        <v>30</v>
      </c>
      <c r="P233" s="10">
        <v>0.33300000000000002</v>
      </c>
      <c r="Q233" s="48"/>
      <c r="R233" s="8">
        <f t="shared" si="19"/>
        <v>20.010000000000002</v>
      </c>
      <c r="S233" s="48"/>
      <c r="T233" s="48"/>
      <c r="U233" s="111"/>
      <c r="V233" s="111"/>
    </row>
    <row r="234" spans="1:22">
      <c r="A234" s="111"/>
      <c r="B234" s="111"/>
      <c r="C234" s="111"/>
      <c r="D234" s="111"/>
      <c r="E234" s="111"/>
      <c r="F234" s="111"/>
      <c r="G234" s="111"/>
      <c r="H234" s="48" t="s">
        <v>292</v>
      </c>
      <c r="I234" s="48">
        <v>34.5</v>
      </c>
      <c r="J234" s="48">
        <v>37</v>
      </c>
      <c r="K234" s="48">
        <v>4</v>
      </c>
      <c r="L234" s="48">
        <v>1.5</v>
      </c>
      <c r="M234" s="48"/>
      <c r="N234" s="48">
        <f t="shared" si="18"/>
        <v>1.25</v>
      </c>
      <c r="O234" s="101">
        <f t="shared" si="17"/>
        <v>30.25</v>
      </c>
      <c r="P234" s="10">
        <v>0.33300000000000002</v>
      </c>
      <c r="Q234" s="48"/>
      <c r="R234" s="8">
        <f t="shared" si="19"/>
        <v>20.176750000000002</v>
      </c>
      <c r="S234" s="48"/>
      <c r="T234" s="48"/>
      <c r="U234" s="111"/>
      <c r="V234" s="111"/>
    </row>
    <row r="235" spans="1:22">
      <c r="A235" s="111"/>
      <c r="B235" s="111"/>
      <c r="C235" s="111"/>
      <c r="D235" s="111"/>
      <c r="E235" s="111"/>
      <c r="F235" s="111"/>
      <c r="G235" s="111"/>
      <c r="H235" s="48" t="s">
        <v>295</v>
      </c>
      <c r="I235" s="48">
        <v>22</v>
      </c>
      <c r="J235" s="48">
        <v>23</v>
      </c>
      <c r="K235" s="48">
        <v>4</v>
      </c>
      <c r="L235" s="48">
        <v>1.5</v>
      </c>
      <c r="M235" s="48"/>
      <c r="N235" s="48">
        <f t="shared" si="18"/>
        <v>0.5</v>
      </c>
      <c r="O235" s="101">
        <f t="shared" si="17"/>
        <v>17</v>
      </c>
      <c r="P235" s="10">
        <v>0.33300000000000002</v>
      </c>
      <c r="Q235" s="48"/>
      <c r="R235" s="8">
        <f t="shared" si="19"/>
        <v>11.339</v>
      </c>
      <c r="S235" s="48"/>
      <c r="T235" s="48"/>
      <c r="U235" s="111"/>
      <c r="V235" s="111"/>
    </row>
    <row r="236" spans="1:22">
      <c r="A236" s="111"/>
      <c r="B236" s="111"/>
      <c r="C236" s="111"/>
      <c r="D236" s="111"/>
      <c r="E236" s="111"/>
      <c r="F236" s="111"/>
      <c r="G236" s="111"/>
      <c r="H236" s="48" t="s">
        <v>296</v>
      </c>
      <c r="I236" s="48">
        <v>25</v>
      </c>
      <c r="J236" s="48">
        <v>26</v>
      </c>
      <c r="K236" s="48">
        <v>4</v>
      </c>
      <c r="L236" s="48">
        <v>1.5</v>
      </c>
      <c r="M236" s="48"/>
      <c r="N236" s="48">
        <f t="shared" si="18"/>
        <v>0.5</v>
      </c>
      <c r="O236" s="101">
        <f t="shared" si="17"/>
        <v>20</v>
      </c>
      <c r="P236" s="10">
        <v>0.33300000000000002</v>
      </c>
      <c r="Q236" s="48"/>
      <c r="R236" s="8">
        <f t="shared" si="19"/>
        <v>13.34</v>
      </c>
      <c r="S236" s="48"/>
      <c r="T236" s="48"/>
      <c r="U236" s="111"/>
      <c r="V236" s="111"/>
    </row>
    <row r="237" spans="1:22">
      <c r="A237" s="111"/>
      <c r="B237" s="111"/>
      <c r="C237" s="111"/>
      <c r="D237" s="111"/>
      <c r="E237" s="111"/>
      <c r="F237" s="111"/>
      <c r="G237" s="111"/>
      <c r="H237" s="48" t="s">
        <v>297</v>
      </c>
      <c r="I237" s="48">
        <v>29</v>
      </c>
      <c r="J237" s="48">
        <v>30</v>
      </c>
      <c r="K237" s="48">
        <v>4</v>
      </c>
      <c r="L237" s="48">
        <v>1.5</v>
      </c>
      <c r="M237" s="48"/>
      <c r="N237" s="48">
        <f t="shared" si="18"/>
        <v>0.5</v>
      </c>
      <c r="O237" s="101">
        <f t="shared" si="17"/>
        <v>24</v>
      </c>
      <c r="P237" s="10">
        <v>0.33300000000000002</v>
      </c>
      <c r="Q237" s="48"/>
      <c r="R237" s="8">
        <f t="shared" si="19"/>
        <v>16.008000000000003</v>
      </c>
      <c r="S237" s="48"/>
      <c r="T237" s="48"/>
      <c r="U237" s="111"/>
      <c r="V237" s="111"/>
    </row>
    <row r="238" spans="1:22">
      <c r="A238" s="111"/>
      <c r="B238" s="111"/>
      <c r="C238" s="111"/>
      <c r="D238" s="111"/>
      <c r="E238" s="111"/>
      <c r="F238" s="111"/>
      <c r="G238" s="111"/>
      <c r="H238" s="48" t="s">
        <v>298</v>
      </c>
      <c r="I238" s="48">
        <v>28</v>
      </c>
      <c r="J238" s="48">
        <v>29</v>
      </c>
      <c r="K238" s="48">
        <v>4</v>
      </c>
      <c r="L238" s="48">
        <v>1.5</v>
      </c>
      <c r="M238" s="48"/>
      <c r="N238" s="48">
        <f t="shared" si="18"/>
        <v>0.5</v>
      </c>
      <c r="O238" s="101">
        <f t="shared" si="17"/>
        <v>23</v>
      </c>
      <c r="P238" s="10">
        <v>0.33300000000000002</v>
      </c>
      <c r="Q238" s="48"/>
      <c r="R238" s="8">
        <f t="shared" si="19"/>
        <v>15.341000000000001</v>
      </c>
      <c r="S238" s="48"/>
      <c r="T238" s="48"/>
      <c r="U238" s="111"/>
      <c r="V238" s="111"/>
    </row>
    <row r="239" spans="1:22">
      <c r="A239" s="111"/>
      <c r="B239" s="111"/>
      <c r="C239" s="111"/>
      <c r="D239" s="111"/>
      <c r="E239" s="111"/>
      <c r="F239" s="111"/>
      <c r="G239" s="111"/>
      <c r="H239" s="48" t="s">
        <v>299</v>
      </c>
      <c r="I239" s="48">
        <v>27.5</v>
      </c>
      <c r="J239" s="48">
        <v>28.5</v>
      </c>
      <c r="K239" s="48">
        <v>4</v>
      </c>
      <c r="L239" s="48">
        <v>1.5</v>
      </c>
      <c r="M239" s="48"/>
      <c r="N239" s="48">
        <f t="shared" si="18"/>
        <v>0.5</v>
      </c>
      <c r="O239" s="101">
        <f t="shared" si="17"/>
        <v>22.5</v>
      </c>
      <c r="P239" s="10">
        <v>0.33300000000000002</v>
      </c>
      <c r="Q239" s="48"/>
      <c r="R239" s="8">
        <f t="shared" si="19"/>
        <v>15.0075</v>
      </c>
      <c r="S239" s="48"/>
      <c r="T239" s="48"/>
      <c r="U239" s="111"/>
      <c r="V239" s="111"/>
    </row>
    <row r="240" spans="1:22">
      <c r="A240" s="111"/>
      <c r="B240" s="111"/>
      <c r="C240" s="111"/>
      <c r="D240" s="111"/>
      <c r="E240" s="111"/>
      <c r="F240" s="111"/>
      <c r="G240" s="111"/>
      <c r="H240" s="48" t="s">
        <v>300</v>
      </c>
      <c r="I240" s="48">
        <v>28.5</v>
      </c>
      <c r="J240" s="48">
        <v>29.5</v>
      </c>
      <c r="K240" s="48">
        <v>4</v>
      </c>
      <c r="L240" s="48">
        <v>1.5</v>
      </c>
      <c r="M240" s="48"/>
      <c r="N240" s="48">
        <f t="shared" si="18"/>
        <v>0.5</v>
      </c>
      <c r="O240" s="101">
        <f t="shared" si="17"/>
        <v>23.5</v>
      </c>
      <c r="P240" s="10">
        <v>0.33300000000000002</v>
      </c>
      <c r="Q240" s="48"/>
      <c r="R240" s="8">
        <f t="shared" si="19"/>
        <v>15.6745</v>
      </c>
      <c r="S240" s="48"/>
      <c r="T240" s="48"/>
      <c r="U240" s="111"/>
      <c r="V240" s="111"/>
    </row>
    <row r="241" spans="1:22">
      <c r="A241" s="111"/>
      <c r="B241" s="111"/>
      <c r="C241" s="111"/>
      <c r="D241" s="111"/>
      <c r="E241" s="111"/>
      <c r="F241" s="111"/>
      <c r="G241" s="111"/>
      <c r="H241" s="48" t="s">
        <v>272</v>
      </c>
      <c r="I241" s="48">
        <v>33</v>
      </c>
      <c r="J241" s="48">
        <v>35</v>
      </c>
      <c r="K241" s="48">
        <v>4</v>
      </c>
      <c r="L241" s="48">
        <v>1.5</v>
      </c>
      <c r="M241" s="48"/>
      <c r="N241" s="48">
        <f t="shared" si="18"/>
        <v>1</v>
      </c>
      <c r="O241" s="101">
        <f t="shared" si="17"/>
        <v>28.5</v>
      </c>
      <c r="P241" s="10">
        <v>0.33300000000000002</v>
      </c>
      <c r="Q241" s="48"/>
      <c r="R241" s="8">
        <f t="shared" si="19"/>
        <v>19.009500000000003</v>
      </c>
      <c r="S241" s="48"/>
      <c r="T241" s="48"/>
      <c r="U241" s="111"/>
      <c r="V241" s="111"/>
    </row>
    <row r="242" spans="1:22">
      <c r="A242" s="111"/>
      <c r="B242" s="111"/>
      <c r="C242" s="111"/>
      <c r="D242" s="111"/>
      <c r="E242" s="111"/>
      <c r="F242" s="111"/>
      <c r="G242" s="111"/>
      <c r="H242" s="48" t="s">
        <v>301</v>
      </c>
      <c r="I242" s="48">
        <v>30</v>
      </c>
      <c r="J242" s="48">
        <v>31</v>
      </c>
      <c r="K242" s="48">
        <v>4</v>
      </c>
      <c r="L242" s="48">
        <v>1.5</v>
      </c>
      <c r="M242" s="48"/>
      <c r="N242" s="48">
        <f t="shared" si="18"/>
        <v>0.5</v>
      </c>
      <c r="O242" s="101">
        <f t="shared" si="17"/>
        <v>25</v>
      </c>
      <c r="P242" s="10">
        <v>0.33300000000000002</v>
      </c>
      <c r="Q242" s="48"/>
      <c r="R242" s="8">
        <f t="shared" si="19"/>
        <v>16.675000000000001</v>
      </c>
      <c r="S242" s="48"/>
      <c r="T242" s="48"/>
      <c r="U242" s="111"/>
      <c r="V242" s="111"/>
    </row>
    <row r="243" spans="1:22">
      <c r="A243" s="111"/>
      <c r="B243" s="111"/>
      <c r="C243" s="111"/>
      <c r="D243" s="111"/>
      <c r="E243" s="111"/>
      <c r="F243" s="111"/>
      <c r="G243" s="111"/>
      <c r="H243" s="48" t="s">
        <v>302</v>
      </c>
      <c r="I243" s="48">
        <v>33.5</v>
      </c>
      <c r="J243" s="48">
        <v>35.5</v>
      </c>
      <c r="K243" s="48">
        <v>4</v>
      </c>
      <c r="L243" s="48">
        <v>1.5</v>
      </c>
      <c r="M243" s="48"/>
      <c r="N243" s="48">
        <f t="shared" si="18"/>
        <v>1</v>
      </c>
      <c r="O243" s="101">
        <f t="shared" si="17"/>
        <v>29</v>
      </c>
      <c r="P243" s="10">
        <v>0.33300000000000002</v>
      </c>
      <c r="Q243" s="48"/>
      <c r="R243" s="8">
        <f t="shared" si="19"/>
        <v>19.343</v>
      </c>
      <c r="S243" s="48"/>
      <c r="T243" s="48"/>
      <c r="U243" s="111"/>
      <c r="V243" s="111"/>
    </row>
    <row r="244" spans="1:22">
      <c r="A244" s="105"/>
      <c r="B244" s="105"/>
      <c r="C244" s="105"/>
      <c r="D244" s="105"/>
      <c r="E244" s="105"/>
      <c r="F244" s="105"/>
      <c r="G244" s="105"/>
      <c r="H244" s="45" t="s">
        <v>303</v>
      </c>
      <c r="I244" s="45">
        <v>34</v>
      </c>
      <c r="J244" s="45">
        <v>36</v>
      </c>
      <c r="K244" s="45">
        <v>4</v>
      </c>
      <c r="L244" s="45">
        <v>1.5</v>
      </c>
      <c r="M244" s="45"/>
      <c r="N244" s="45">
        <f t="shared" si="18"/>
        <v>1</v>
      </c>
      <c r="O244" s="101">
        <f t="shared" si="17"/>
        <v>29.5</v>
      </c>
      <c r="P244" s="49">
        <v>0.33300000000000002</v>
      </c>
      <c r="Q244" s="45"/>
      <c r="R244" s="80">
        <f t="shared" si="19"/>
        <v>19.676500000000001</v>
      </c>
      <c r="S244" s="45"/>
      <c r="T244" s="45"/>
      <c r="U244" s="105"/>
      <c r="V244" s="105"/>
    </row>
    <row r="245" spans="1:22">
      <c r="A245" s="111" t="s">
        <v>268</v>
      </c>
      <c r="B245" s="111" t="s">
        <v>282</v>
      </c>
      <c r="C245" s="111" t="s">
        <v>307</v>
      </c>
      <c r="D245" s="111">
        <v>2</v>
      </c>
      <c r="E245" s="111" t="s">
        <v>250</v>
      </c>
      <c r="F245" s="111"/>
      <c r="G245" s="111" t="s">
        <v>304</v>
      </c>
      <c r="H245" s="48" t="s">
        <v>208</v>
      </c>
      <c r="I245" s="48">
        <v>19</v>
      </c>
      <c r="J245" s="48">
        <v>22</v>
      </c>
      <c r="K245" s="48">
        <v>4</v>
      </c>
      <c r="L245" s="48"/>
      <c r="M245" s="48"/>
      <c r="N245" s="48">
        <v>1.5</v>
      </c>
      <c r="O245" s="101">
        <f t="shared" si="17"/>
        <v>16.5</v>
      </c>
      <c r="P245" s="10">
        <v>0.113</v>
      </c>
      <c r="Q245" s="48"/>
      <c r="R245" s="8">
        <f>(J245-K245-N245)*88.7%</f>
        <v>14.6355</v>
      </c>
      <c r="S245" s="48"/>
      <c r="T245" s="48"/>
      <c r="U245" s="111" t="s">
        <v>285</v>
      </c>
      <c r="V245" s="111" t="s">
        <v>361</v>
      </c>
    </row>
    <row r="246" spans="1:22">
      <c r="A246" s="111"/>
      <c r="B246" s="111"/>
      <c r="C246" s="111"/>
      <c r="D246" s="111"/>
      <c r="E246" s="111"/>
      <c r="F246" s="111"/>
      <c r="G246" s="111"/>
      <c r="H246" s="48" t="s">
        <v>209</v>
      </c>
      <c r="I246" s="48">
        <v>24</v>
      </c>
      <c r="J246" s="48">
        <v>26</v>
      </c>
      <c r="K246" s="48">
        <v>4</v>
      </c>
      <c r="L246" s="48"/>
      <c r="M246" s="48"/>
      <c r="N246" s="48">
        <v>1</v>
      </c>
      <c r="O246" s="101">
        <f t="shared" si="17"/>
        <v>21</v>
      </c>
      <c r="P246" s="10">
        <v>0.113</v>
      </c>
      <c r="Q246" s="48"/>
      <c r="R246" s="8">
        <f t="shared" ref="R246:R273" si="20">(J246-K246-N246)*88.7%</f>
        <v>18.626999999999999</v>
      </c>
      <c r="S246" s="48"/>
      <c r="T246" s="48"/>
      <c r="U246" s="111"/>
      <c r="V246" s="111"/>
    </row>
    <row r="247" spans="1:22">
      <c r="A247" s="111"/>
      <c r="B247" s="111"/>
      <c r="C247" s="111"/>
      <c r="D247" s="111"/>
      <c r="E247" s="111"/>
      <c r="F247" s="111"/>
      <c r="G247" s="111"/>
      <c r="H247" s="48" t="s">
        <v>33</v>
      </c>
      <c r="I247" s="48">
        <v>25</v>
      </c>
      <c r="J247" s="48">
        <v>27</v>
      </c>
      <c r="K247" s="48">
        <v>4</v>
      </c>
      <c r="L247" s="48"/>
      <c r="M247" s="48"/>
      <c r="N247" s="48">
        <v>1</v>
      </c>
      <c r="O247" s="101">
        <f t="shared" si="17"/>
        <v>22</v>
      </c>
      <c r="P247" s="10">
        <v>0.113</v>
      </c>
      <c r="Q247" s="48"/>
      <c r="R247" s="8">
        <f t="shared" si="20"/>
        <v>19.513999999999999</v>
      </c>
      <c r="S247" s="48"/>
      <c r="T247" s="48"/>
      <c r="U247" s="111"/>
      <c r="V247" s="111"/>
    </row>
    <row r="248" spans="1:22">
      <c r="A248" s="111"/>
      <c r="B248" s="111"/>
      <c r="C248" s="111"/>
      <c r="D248" s="111"/>
      <c r="E248" s="111"/>
      <c r="F248" s="111"/>
      <c r="G248" s="111"/>
      <c r="H248" s="48" t="s">
        <v>34</v>
      </c>
      <c r="I248" s="48">
        <v>27</v>
      </c>
      <c r="J248" s="48">
        <v>29</v>
      </c>
      <c r="K248" s="48">
        <v>4</v>
      </c>
      <c r="L248" s="48"/>
      <c r="M248" s="48"/>
      <c r="N248" s="48">
        <v>1</v>
      </c>
      <c r="O248" s="101">
        <f t="shared" si="17"/>
        <v>24</v>
      </c>
      <c r="P248" s="10">
        <v>0.113</v>
      </c>
      <c r="Q248" s="48"/>
      <c r="R248" s="8">
        <f t="shared" si="20"/>
        <v>21.288</v>
      </c>
      <c r="S248" s="48"/>
      <c r="T248" s="48"/>
      <c r="U248" s="111"/>
      <c r="V248" s="111"/>
    </row>
    <row r="249" spans="1:22">
      <c r="A249" s="111"/>
      <c r="B249" s="111"/>
      <c r="C249" s="111"/>
      <c r="D249" s="111"/>
      <c r="E249" s="111"/>
      <c r="F249" s="111"/>
      <c r="G249" s="111"/>
      <c r="H249" s="48" t="s">
        <v>35</v>
      </c>
      <c r="I249" s="48">
        <v>28</v>
      </c>
      <c r="J249" s="48">
        <v>30</v>
      </c>
      <c r="K249" s="48">
        <v>4</v>
      </c>
      <c r="L249" s="48"/>
      <c r="M249" s="48"/>
      <c r="N249" s="48">
        <v>1</v>
      </c>
      <c r="O249" s="101">
        <f t="shared" si="17"/>
        <v>25</v>
      </c>
      <c r="P249" s="10">
        <v>0.113</v>
      </c>
      <c r="Q249" s="48"/>
      <c r="R249" s="8">
        <f t="shared" si="20"/>
        <v>22.175000000000001</v>
      </c>
      <c r="S249" s="48"/>
      <c r="T249" s="48"/>
      <c r="U249" s="111"/>
      <c r="V249" s="111"/>
    </row>
    <row r="250" spans="1:22">
      <c r="A250" s="111"/>
      <c r="B250" s="111"/>
      <c r="C250" s="111"/>
      <c r="D250" s="111"/>
      <c r="E250" s="111"/>
      <c r="F250" s="111"/>
      <c r="G250" s="111"/>
      <c r="H250" s="48" t="s">
        <v>36</v>
      </c>
      <c r="I250" s="48">
        <v>29</v>
      </c>
      <c r="J250" s="48">
        <v>31</v>
      </c>
      <c r="K250" s="48">
        <v>4</v>
      </c>
      <c r="L250" s="48"/>
      <c r="M250" s="48"/>
      <c r="N250" s="48">
        <v>1</v>
      </c>
      <c r="O250" s="101">
        <f t="shared" si="17"/>
        <v>26</v>
      </c>
      <c r="P250" s="10">
        <v>0.113</v>
      </c>
      <c r="Q250" s="48"/>
      <c r="R250" s="8">
        <f t="shared" si="20"/>
        <v>23.062000000000001</v>
      </c>
      <c r="S250" s="48"/>
      <c r="T250" s="48"/>
      <c r="U250" s="111"/>
      <c r="V250" s="111"/>
    </row>
    <row r="251" spans="1:22">
      <c r="A251" s="111"/>
      <c r="B251" s="111"/>
      <c r="C251" s="111"/>
      <c r="D251" s="111"/>
      <c r="E251" s="111"/>
      <c r="F251" s="111"/>
      <c r="G251" s="111"/>
      <c r="H251" s="48" t="s">
        <v>37</v>
      </c>
      <c r="I251" s="48">
        <v>32</v>
      </c>
      <c r="J251" s="48">
        <v>34</v>
      </c>
      <c r="K251" s="48">
        <v>4</v>
      </c>
      <c r="L251" s="48"/>
      <c r="M251" s="48"/>
      <c r="N251" s="48">
        <v>1</v>
      </c>
      <c r="O251" s="101">
        <f t="shared" si="17"/>
        <v>29</v>
      </c>
      <c r="P251" s="10">
        <v>0.113</v>
      </c>
      <c r="Q251" s="48"/>
      <c r="R251" s="8">
        <f t="shared" si="20"/>
        <v>25.722999999999999</v>
      </c>
      <c r="S251" s="48"/>
      <c r="T251" s="48"/>
      <c r="U251" s="111"/>
      <c r="V251" s="111"/>
    </row>
    <row r="252" spans="1:22">
      <c r="A252" s="111"/>
      <c r="B252" s="111"/>
      <c r="C252" s="111"/>
      <c r="D252" s="111"/>
      <c r="E252" s="111"/>
      <c r="F252" s="111"/>
      <c r="G252" s="111"/>
      <c r="H252" s="48" t="s">
        <v>273</v>
      </c>
      <c r="I252" s="48">
        <v>33</v>
      </c>
      <c r="J252" s="48">
        <v>35</v>
      </c>
      <c r="K252" s="48">
        <v>4</v>
      </c>
      <c r="L252" s="48"/>
      <c r="M252" s="48"/>
      <c r="N252" s="48">
        <v>1</v>
      </c>
      <c r="O252" s="101">
        <f t="shared" si="17"/>
        <v>30</v>
      </c>
      <c r="P252" s="10">
        <v>0.113</v>
      </c>
      <c r="Q252" s="48"/>
      <c r="R252" s="8">
        <f t="shared" si="20"/>
        <v>26.61</v>
      </c>
      <c r="S252" s="48"/>
      <c r="T252" s="48"/>
      <c r="U252" s="111"/>
      <c r="V252" s="111"/>
    </row>
    <row r="253" spans="1:22">
      <c r="A253" s="111"/>
      <c r="B253" s="111"/>
      <c r="C253" s="111"/>
      <c r="D253" s="111"/>
      <c r="E253" s="111"/>
      <c r="F253" s="111"/>
      <c r="G253" s="111"/>
      <c r="H253" s="48" t="s">
        <v>291</v>
      </c>
      <c r="I253" s="48">
        <v>34</v>
      </c>
      <c r="J253" s="48">
        <v>36</v>
      </c>
      <c r="K253" s="48">
        <v>4</v>
      </c>
      <c r="L253" s="48"/>
      <c r="M253" s="48"/>
      <c r="N253" s="48">
        <v>1</v>
      </c>
      <c r="O253" s="101">
        <f t="shared" si="17"/>
        <v>31</v>
      </c>
      <c r="P253" s="10">
        <v>0.113</v>
      </c>
      <c r="Q253" s="48"/>
      <c r="R253" s="8">
        <f t="shared" si="20"/>
        <v>27.497</v>
      </c>
      <c r="S253" s="48"/>
      <c r="T253" s="48"/>
      <c r="U253" s="111"/>
      <c r="V253" s="111"/>
    </row>
    <row r="254" spans="1:22">
      <c r="A254" s="111"/>
      <c r="B254" s="111"/>
      <c r="C254" s="111"/>
      <c r="D254" s="111"/>
      <c r="E254" s="111"/>
      <c r="F254" s="111"/>
      <c r="G254" s="111"/>
      <c r="H254" s="48" t="s">
        <v>292</v>
      </c>
      <c r="I254" s="48">
        <v>34.5</v>
      </c>
      <c r="J254" s="48">
        <v>37</v>
      </c>
      <c r="K254" s="48">
        <v>4</v>
      </c>
      <c r="L254" s="48"/>
      <c r="M254" s="48"/>
      <c r="N254" s="48">
        <v>1.25</v>
      </c>
      <c r="O254" s="101">
        <f t="shared" si="17"/>
        <v>31.75</v>
      </c>
      <c r="P254" s="10">
        <v>0.113</v>
      </c>
      <c r="Q254" s="48"/>
      <c r="R254" s="8">
        <f t="shared" si="20"/>
        <v>28.16225</v>
      </c>
      <c r="S254" s="48"/>
      <c r="T254" s="48"/>
      <c r="U254" s="111"/>
      <c r="V254" s="111"/>
    </row>
    <row r="255" spans="1:22">
      <c r="A255" s="111"/>
      <c r="B255" s="111"/>
      <c r="C255" s="111"/>
      <c r="D255" s="111"/>
      <c r="E255" s="111"/>
      <c r="F255" s="111"/>
      <c r="G255" s="111"/>
      <c r="H255" s="48" t="s">
        <v>39</v>
      </c>
      <c r="I255" s="48">
        <v>19</v>
      </c>
      <c r="J255" s="48">
        <v>21</v>
      </c>
      <c r="K255" s="48">
        <v>4</v>
      </c>
      <c r="L255" s="48"/>
      <c r="M255" s="48"/>
      <c r="N255" s="48">
        <v>1</v>
      </c>
      <c r="O255" s="101">
        <f t="shared" si="17"/>
        <v>16</v>
      </c>
      <c r="P255" s="10">
        <v>0.113</v>
      </c>
      <c r="Q255" s="48"/>
      <c r="R255" s="8">
        <f t="shared" si="20"/>
        <v>14.192</v>
      </c>
      <c r="S255" s="48"/>
      <c r="T255" s="48"/>
      <c r="U255" s="111"/>
      <c r="V255" s="111"/>
    </row>
    <row r="256" spans="1:22">
      <c r="A256" s="111"/>
      <c r="B256" s="111"/>
      <c r="C256" s="111"/>
      <c r="D256" s="111"/>
      <c r="E256" s="111"/>
      <c r="F256" s="111"/>
      <c r="G256" s="111"/>
      <c r="H256" s="48" t="s">
        <v>293</v>
      </c>
      <c r="I256" s="48">
        <v>27</v>
      </c>
      <c r="J256" s="48">
        <v>28</v>
      </c>
      <c r="K256" s="48">
        <v>4</v>
      </c>
      <c r="L256" s="48"/>
      <c r="M256" s="48"/>
      <c r="N256" s="48">
        <v>0.5</v>
      </c>
      <c r="O256" s="101">
        <f t="shared" si="17"/>
        <v>23.5</v>
      </c>
      <c r="P256" s="10">
        <v>0.113</v>
      </c>
      <c r="Q256" s="48"/>
      <c r="R256" s="8">
        <f t="shared" si="20"/>
        <v>20.8445</v>
      </c>
      <c r="S256" s="48"/>
      <c r="T256" s="48"/>
      <c r="U256" s="111"/>
      <c r="V256" s="111"/>
    </row>
    <row r="257" spans="1:22">
      <c r="A257" s="111"/>
      <c r="B257" s="111"/>
      <c r="C257" s="111"/>
      <c r="D257" s="111"/>
      <c r="E257" s="111"/>
      <c r="F257" s="111"/>
      <c r="G257" s="111"/>
      <c r="H257" s="48" t="s">
        <v>294</v>
      </c>
      <c r="I257" s="48">
        <v>35</v>
      </c>
      <c r="J257" s="48">
        <v>35</v>
      </c>
      <c r="K257" s="48">
        <v>4</v>
      </c>
      <c r="L257" s="48"/>
      <c r="M257" s="48"/>
      <c r="N257" s="48">
        <v>0</v>
      </c>
      <c r="O257" s="101">
        <f t="shared" si="17"/>
        <v>31</v>
      </c>
      <c r="P257" s="10">
        <v>0.113</v>
      </c>
      <c r="Q257" s="48"/>
      <c r="R257" s="8">
        <f t="shared" si="20"/>
        <v>27.497</v>
      </c>
      <c r="S257" s="48"/>
      <c r="T257" s="48"/>
      <c r="U257" s="111"/>
      <c r="V257" s="111"/>
    </row>
    <row r="258" spans="1:22">
      <c r="A258" s="111"/>
      <c r="B258" s="111"/>
      <c r="C258" s="111"/>
      <c r="D258" s="111"/>
      <c r="E258" s="111"/>
      <c r="F258" s="111"/>
      <c r="G258" s="111"/>
      <c r="H258" s="48" t="s">
        <v>34</v>
      </c>
      <c r="I258" s="48">
        <v>27</v>
      </c>
      <c r="J258" s="48">
        <v>30</v>
      </c>
      <c r="K258" s="48">
        <v>4</v>
      </c>
      <c r="L258" s="48"/>
      <c r="M258" s="48"/>
      <c r="N258" s="48">
        <v>1.5</v>
      </c>
      <c r="O258" s="101">
        <f t="shared" si="17"/>
        <v>24.5</v>
      </c>
      <c r="P258" s="10">
        <v>0.113</v>
      </c>
      <c r="Q258" s="48"/>
      <c r="R258" s="8">
        <f t="shared" si="20"/>
        <v>21.7315</v>
      </c>
      <c r="S258" s="48"/>
      <c r="T258" s="48"/>
      <c r="U258" s="111"/>
      <c r="V258" s="111"/>
    </row>
    <row r="259" spans="1:22">
      <c r="A259" s="111"/>
      <c r="B259" s="111"/>
      <c r="C259" s="111"/>
      <c r="D259" s="111"/>
      <c r="E259" s="111"/>
      <c r="F259" s="111"/>
      <c r="G259" s="111"/>
      <c r="H259" s="48" t="s">
        <v>35</v>
      </c>
      <c r="I259" s="48">
        <v>28</v>
      </c>
      <c r="J259" s="48">
        <v>31</v>
      </c>
      <c r="K259" s="48">
        <v>4</v>
      </c>
      <c r="L259" s="48"/>
      <c r="M259" s="48"/>
      <c r="N259" s="48">
        <v>1.5</v>
      </c>
      <c r="O259" s="101">
        <f t="shared" si="17"/>
        <v>25.5</v>
      </c>
      <c r="P259" s="10">
        <v>0.113</v>
      </c>
      <c r="Q259" s="48"/>
      <c r="R259" s="8">
        <f t="shared" si="20"/>
        <v>22.618500000000001</v>
      </c>
      <c r="S259" s="48"/>
      <c r="T259" s="48"/>
      <c r="U259" s="111"/>
      <c r="V259" s="111"/>
    </row>
    <row r="260" spans="1:22">
      <c r="A260" s="111"/>
      <c r="B260" s="111"/>
      <c r="C260" s="111"/>
      <c r="D260" s="111"/>
      <c r="E260" s="111"/>
      <c r="F260" s="111"/>
      <c r="G260" s="111"/>
      <c r="H260" s="48" t="s">
        <v>36</v>
      </c>
      <c r="I260" s="48">
        <v>29</v>
      </c>
      <c r="J260" s="48">
        <v>34</v>
      </c>
      <c r="K260" s="48">
        <v>4</v>
      </c>
      <c r="L260" s="48"/>
      <c r="M260" s="48"/>
      <c r="N260" s="48">
        <v>2.5</v>
      </c>
      <c r="O260" s="101">
        <f t="shared" si="17"/>
        <v>27.5</v>
      </c>
      <c r="P260" s="10">
        <v>0.113</v>
      </c>
      <c r="Q260" s="48"/>
      <c r="R260" s="8">
        <f t="shared" si="20"/>
        <v>24.392500000000002</v>
      </c>
      <c r="S260" s="48"/>
      <c r="T260" s="48"/>
      <c r="U260" s="111"/>
      <c r="V260" s="111"/>
    </row>
    <row r="261" spans="1:22">
      <c r="A261" s="111"/>
      <c r="B261" s="111"/>
      <c r="C261" s="111"/>
      <c r="D261" s="111"/>
      <c r="E261" s="111"/>
      <c r="F261" s="111"/>
      <c r="G261" s="111"/>
      <c r="H261" s="48" t="s">
        <v>273</v>
      </c>
      <c r="I261" s="48">
        <v>33</v>
      </c>
      <c r="J261" s="48">
        <v>36</v>
      </c>
      <c r="K261" s="48">
        <v>4</v>
      </c>
      <c r="L261" s="48"/>
      <c r="M261" s="48"/>
      <c r="N261" s="48">
        <v>1.5</v>
      </c>
      <c r="O261" s="101">
        <f t="shared" si="17"/>
        <v>30.5</v>
      </c>
      <c r="P261" s="10">
        <v>0.113</v>
      </c>
      <c r="Q261" s="48"/>
      <c r="R261" s="8">
        <f t="shared" si="20"/>
        <v>27.0535</v>
      </c>
      <c r="S261" s="48"/>
      <c r="T261" s="48"/>
      <c r="U261" s="111"/>
      <c r="V261" s="111"/>
    </row>
    <row r="262" spans="1:22">
      <c r="A262" s="111"/>
      <c r="B262" s="111"/>
      <c r="C262" s="111"/>
      <c r="D262" s="111"/>
      <c r="E262" s="111"/>
      <c r="F262" s="111"/>
      <c r="G262" s="111"/>
      <c r="H262" s="48" t="s">
        <v>291</v>
      </c>
      <c r="I262" s="48">
        <v>34</v>
      </c>
      <c r="J262" s="48">
        <v>37</v>
      </c>
      <c r="K262" s="48">
        <v>4</v>
      </c>
      <c r="L262" s="48"/>
      <c r="M262" s="48"/>
      <c r="N262" s="48">
        <v>1.5</v>
      </c>
      <c r="O262" s="101">
        <f t="shared" si="17"/>
        <v>31.5</v>
      </c>
      <c r="P262" s="10">
        <v>0.113</v>
      </c>
      <c r="Q262" s="48"/>
      <c r="R262" s="8">
        <f t="shared" si="20"/>
        <v>27.9405</v>
      </c>
      <c r="S262" s="48"/>
      <c r="T262" s="48"/>
      <c r="U262" s="111"/>
      <c r="V262" s="111"/>
    </row>
    <row r="263" spans="1:22">
      <c r="A263" s="111"/>
      <c r="B263" s="111"/>
      <c r="C263" s="111"/>
      <c r="D263" s="111"/>
      <c r="E263" s="111"/>
      <c r="F263" s="111"/>
      <c r="G263" s="111"/>
      <c r="H263" s="48" t="s">
        <v>292</v>
      </c>
      <c r="I263" s="48">
        <v>34.5</v>
      </c>
      <c r="J263" s="48">
        <v>37</v>
      </c>
      <c r="K263" s="48">
        <v>4</v>
      </c>
      <c r="L263" s="48"/>
      <c r="M263" s="48"/>
      <c r="N263" s="48">
        <v>1.25</v>
      </c>
      <c r="O263" s="101">
        <f t="shared" ref="O263:O293" si="21">J263-K263-L263-N263</f>
        <v>31.75</v>
      </c>
      <c r="P263" s="10">
        <v>0.113</v>
      </c>
      <c r="Q263" s="48"/>
      <c r="R263" s="8">
        <f t="shared" si="20"/>
        <v>28.16225</v>
      </c>
      <c r="S263" s="48"/>
      <c r="T263" s="48"/>
      <c r="U263" s="111"/>
      <c r="V263" s="111"/>
    </row>
    <row r="264" spans="1:22">
      <c r="A264" s="111"/>
      <c r="B264" s="111"/>
      <c r="C264" s="111"/>
      <c r="D264" s="111"/>
      <c r="E264" s="111"/>
      <c r="F264" s="111"/>
      <c r="G264" s="111"/>
      <c r="H264" s="48" t="s">
        <v>295</v>
      </c>
      <c r="I264" s="48">
        <v>22</v>
      </c>
      <c r="J264" s="48">
        <v>23</v>
      </c>
      <c r="K264" s="48">
        <v>4</v>
      </c>
      <c r="L264" s="48"/>
      <c r="M264" s="48"/>
      <c r="N264" s="48">
        <v>0.5</v>
      </c>
      <c r="O264" s="101">
        <f t="shared" si="21"/>
        <v>18.5</v>
      </c>
      <c r="P264" s="10">
        <v>0.113</v>
      </c>
      <c r="Q264" s="48"/>
      <c r="R264" s="8">
        <f t="shared" si="20"/>
        <v>16.409500000000001</v>
      </c>
      <c r="S264" s="48"/>
      <c r="T264" s="48"/>
      <c r="U264" s="111"/>
      <c r="V264" s="111"/>
    </row>
    <row r="265" spans="1:22">
      <c r="A265" s="111"/>
      <c r="B265" s="111"/>
      <c r="C265" s="111"/>
      <c r="D265" s="111"/>
      <c r="E265" s="111"/>
      <c r="F265" s="111"/>
      <c r="G265" s="111"/>
      <c r="H265" s="48" t="s">
        <v>296</v>
      </c>
      <c r="I265" s="48">
        <v>25</v>
      </c>
      <c r="J265" s="48">
        <v>26</v>
      </c>
      <c r="K265" s="48">
        <v>4</v>
      </c>
      <c r="L265" s="48"/>
      <c r="M265" s="48"/>
      <c r="N265" s="48">
        <v>0.5</v>
      </c>
      <c r="O265" s="101">
        <f t="shared" si="21"/>
        <v>21.5</v>
      </c>
      <c r="P265" s="10">
        <v>0.113</v>
      </c>
      <c r="Q265" s="48"/>
      <c r="R265" s="8">
        <f t="shared" si="20"/>
        <v>19.070499999999999</v>
      </c>
      <c r="S265" s="48"/>
      <c r="T265" s="48"/>
      <c r="U265" s="111"/>
      <c r="V265" s="111"/>
    </row>
    <row r="266" spans="1:22">
      <c r="A266" s="111"/>
      <c r="B266" s="111"/>
      <c r="C266" s="111"/>
      <c r="D266" s="111"/>
      <c r="E266" s="111"/>
      <c r="F266" s="111"/>
      <c r="G266" s="111"/>
      <c r="H266" s="48" t="s">
        <v>297</v>
      </c>
      <c r="I266" s="48">
        <v>29</v>
      </c>
      <c r="J266" s="48">
        <v>30</v>
      </c>
      <c r="K266" s="48">
        <v>4</v>
      </c>
      <c r="L266" s="48"/>
      <c r="M266" s="48"/>
      <c r="N266" s="48">
        <v>0.5</v>
      </c>
      <c r="O266" s="101">
        <f t="shared" si="21"/>
        <v>25.5</v>
      </c>
      <c r="P266" s="10">
        <v>0.113</v>
      </c>
      <c r="Q266" s="48"/>
      <c r="R266" s="8">
        <f t="shared" si="20"/>
        <v>22.618500000000001</v>
      </c>
      <c r="S266" s="48"/>
      <c r="T266" s="48"/>
      <c r="U266" s="111"/>
      <c r="V266" s="111"/>
    </row>
    <row r="267" spans="1:22">
      <c r="A267" s="111"/>
      <c r="B267" s="111"/>
      <c r="C267" s="111"/>
      <c r="D267" s="111"/>
      <c r="E267" s="111"/>
      <c r="F267" s="111"/>
      <c r="G267" s="111"/>
      <c r="H267" s="48" t="s">
        <v>298</v>
      </c>
      <c r="I267" s="48">
        <v>28</v>
      </c>
      <c r="J267" s="48">
        <v>29</v>
      </c>
      <c r="K267" s="48">
        <v>4</v>
      </c>
      <c r="L267" s="48"/>
      <c r="M267" s="48"/>
      <c r="N267" s="48">
        <v>0.5</v>
      </c>
      <c r="O267" s="101">
        <f t="shared" si="21"/>
        <v>24.5</v>
      </c>
      <c r="P267" s="10">
        <v>0.113</v>
      </c>
      <c r="Q267" s="48"/>
      <c r="R267" s="8">
        <f t="shared" si="20"/>
        <v>21.7315</v>
      </c>
      <c r="S267" s="48"/>
      <c r="T267" s="48"/>
      <c r="U267" s="111"/>
      <c r="V267" s="111"/>
    </row>
    <row r="268" spans="1:22">
      <c r="A268" s="111"/>
      <c r="B268" s="111"/>
      <c r="C268" s="111"/>
      <c r="D268" s="111"/>
      <c r="E268" s="111"/>
      <c r="F268" s="111"/>
      <c r="G268" s="111"/>
      <c r="H268" s="48" t="s">
        <v>299</v>
      </c>
      <c r="I268" s="48">
        <v>27.5</v>
      </c>
      <c r="J268" s="48">
        <v>28.5</v>
      </c>
      <c r="K268" s="48">
        <v>4</v>
      </c>
      <c r="L268" s="48"/>
      <c r="M268" s="48"/>
      <c r="N268" s="48">
        <v>0.5</v>
      </c>
      <c r="O268" s="101">
        <f t="shared" si="21"/>
        <v>24</v>
      </c>
      <c r="P268" s="10">
        <v>0.113</v>
      </c>
      <c r="Q268" s="48"/>
      <c r="R268" s="8">
        <f t="shared" si="20"/>
        <v>21.288</v>
      </c>
      <c r="S268" s="48"/>
      <c r="T268" s="48"/>
      <c r="U268" s="111"/>
      <c r="V268" s="111"/>
    </row>
    <row r="269" spans="1:22">
      <c r="A269" s="111"/>
      <c r="B269" s="111"/>
      <c r="C269" s="111"/>
      <c r="D269" s="111"/>
      <c r="E269" s="111"/>
      <c r="F269" s="111"/>
      <c r="G269" s="111"/>
      <c r="H269" s="48" t="s">
        <v>300</v>
      </c>
      <c r="I269" s="48">
        <v>28.5</v>
      </c>
      <c r="J269" s="48">
        <v>29.5</v>
      </c>
      <c r="K269" s="48">
        <v>4</v>
      </c>
      <c r="L269" s="48"/>
      <c r="M269" s="48"/>
      <c r="N269" s="48">
        <v>0.5</v>
      </c>
      <c r="O269" s="101">
        <f t="shared" si="21"/>
        <v>25</v>
      </c>
      <c r="P269" s="10">
        <v>0.113</v>
      </c>
      <c r="Q269" s="48"/>
      <c r="R269" s="8">
        <f t="shared" si="20"/>
        <v>22.175000000000001</v>
      </c>
      <c r="S269" s="48"/>
      <c r="T269" s="48"/>
      <c r="U269" s="111"/>
      <c r="V269" s="111"/>
    </row>
    <row r="270" spans="1:22">
      <c r="A270" s="111"/>
      <c r="B270" s="111"/>
      <c r="C270" s="111"/>
      <c r="D270" s="111"/>
      <c r="E270" s="111"/>
      <c r="F270" s="111"/>
      <c r="G270" s="111"/>
      <c r="H270" s="48" t="s">
        <v>272</v>
      </c>
      <c r="I270" s="48">
        <v>33</v>
      </c>
      <c r="J270" s="48">
        <v>35</v>
      </c>
      <c r="K270" s="48">
        <v>4</v>
      </c>
      <c r="L270" s="48"/>
      <c r="M270" s="48"/>
      <c r="N270" s="48">
        <v>1</v>
      </c>
      <c r="O270" s="101">
        <f t="shared" si="21"/>
        <v>30</v>
      </c>
      <c r="P270" s="10">
        <v>0.113</v>
      </c>
      <c r="Q270" s="48"/>
      <c r="R270" s="8">
        <f t="shared" si="20"/>
        <v>26.61</v>
      </c>
      <c r="S270" s="48"/>
      <c r="T270" s="48"/>
      <c r="U270" s="111"/>
      <c r="V270" s="111"/>
    </row>
    <row r="271" spans="1:22">
      <c r="A271" s="111"/>
      <c r="B271" s="111"/>
      <c r="C271" s="111"/>
      <c r="D271" s="111"/>
      <c r="E271" s="111"/>
      <c r="F271" s="111"/>
      <c r="G271" s="111"/>
      <c r="H271" s="48" t="s">
        <v>301</v>
      </c>
      <c r="I271" s="48">
        <v>30</v>
      </c>
      <c r="J271" s="48">
        <v>31</v>
      </c>
      <c r="K271" s="48">
        <v>4</v>
      </c>
      <c r="L271" s="48"/>
      <c r="M271" s="48"/>
      <c r="N271" s="48">
        <v>0.5</v>
      </c>
      <c r="O271" s="101">
        <f t="shared" si="21"/>
        <v>26.5</v>
      </c>
      <c r="P271" s="10">
        <v>0.113</v>
      </c>
      <c r="Q271" s="48"/>
      <c r="R271" s="8">
        <f t="shared" si="20"/>
        <v>23.505500000000001</v>
      </c>
      <c r="S271" s="48"/>
      <c r="T271" s="48"/>
      <c r="U271" s="111"/>
      <c r="V271" s="111"/>
    </row>
    <row r="272" spans="1:22">
      <c r="A272" s="111"/>
      <c r="B272" s="111"/>
      <c r="C272" s="111"/>
      <c r="D272" s="111"/>
      <c r="E272" s="111"/>
      <c r="F272" s="111"/>
      <c r="G272" s="111"/>
      <c r="H272" s="48" t="s">
        <v>302</v>
      </c>
      <c r="I272" s="48">
        <v>33.5</v>
      </c>
      <c r="J272" s="48">
        <v>35.5</v>
      </c>
      <c r="K272" s="48">
        <v>4</v>
      </c>
      <c r="L272" s="48"/>
      <c r="M272" s="48"/>
      <c r="N272" s="48">
        <v>1</v>
      </c>
      <c r="O272" s="101">
        <f t="shared" si="21"/>
        <v>30.5</v>
      </c>
      <c r="P272" s="10">
        <v>0.113</v>
      </c>
      <c r="Q272" s="48"/>
      <c r="R272" s="8">
        <f t="shared" si="20"/>
        <v>27.0535</v>
      </c>
      <c r="S272" s="48"/>
      <c r="T272" s="48"/>
      <c r="U272" s="111"/>
      <c r="V272" s="111"/>
    </row>
    <row r="273" spans="1:22" ht="14.25" thickBot="1">
      <c r="A273" s="142"/>
      <c r="B273" s="142"/>
      <c r="C273" s="142"/>
      <c r="D273" s="142"/>
      <c r="E273" s="142"/>
      <c r="F273" s="142"/>
      <c r="G273" s="142"/>
      <c r="H273" s="62" t="s">
        <v>303</v>
      </c>
      <c r="I273" s="62">
        <v>34</v>
      </c>
      <c r="J273" s="62">
        <v>36</v>
      </c>
      <c r="K273" s="62">
        <v>4</v>
      </c>
      <c r="L273" s="62"/>
      <c r="M273" s="62"/>
      <c r="N273" s="62">
        <v>1</v>
      </c>
      <c r="O273" s="101">
        <f t="shared" si="21"/>
        <v>31</v>
      </c>
      <c r="P273" s="66">
        <v>0.113</v>
      </c>
      <c r="Q273" s="62"/>
      <c r="R273" s="67">
        <f t="shared" si="20"/>
        <v>27.497</v>
      </c>
      <c r="S273" s="62"/>
      <c r="T273" s="62"/>
      <c r="U273" s="142"/>
      <c r="V273" s="142"/>
    </row>
    <row r="274" spans="1:22" ht="14.25" thickTop="1">
      <c r="A274" s="107" t="s">
        <v>224</v>
      </c>
      <c r="B274" s="107" t="s">
        <v>288</v>
      </c>
      <c r="C274" s="107">
        <v>92273</v>
      </c>
      <c r="D274" s="107">
        <v>1</v>
      </c>
      <c r="E274" s="107" t="s">
        <v>289</v>
      </c>
      <c r="F274" s="107"/>
      <c r="G274" s="107" t="s">
        <v>308</v>
      </c>
      <c r="H274" s="47" t="s">
        <v>306</v>
      </c>
      <c r="I274" s="47">
        <v>45</v>
      </c>
      <c r="J274" s="47">
        <v>50</v>
      </c>
      <c r="K274" s="47">
        <v>1</v>
      </c>
      <c r="L274" s="47">
        <v>1.5</v>
      </c>
      <c r="M274" s="47"/>
      <c r="N274" s="47">
        <f>(J274-I274)/2</f>
        <v>2.5</v>
      </c>
      <c r="O274" s="101">
        <f t="shared" si="21"/>
        <v>45</v>
      </c>
      <c r="P274" s="51">
        <v>0.35799999999999998</v>
      </c>
      <c r="Q274" s="47"/>
      <c r="R274" s="36">
        <f>(J274-K274-L274-N274)*64.2%</f>
        <v>28.89</v>
      </c>
      <c r="S274" s="47"/>
      <c r="T274" s="47"/>
      <c r="U274" s="107" t="s">
        <v>93</v>
      </c>
      <c r="V274" s="107" t="s">
        <v>361</v>
      </c>
    </row>
    <row r="275" spans="1:22">
      <c r="A275" s="111"/>
      <c r="B275" s="111"/>
      <c r="C275" s="111"/>
      <c r="D275" s="111"/>
      <c r="E275" s="111"/>
      <c r="F275" s="111"/>
      <c r="G275" s="111"/>
      <c r="H275" s="48" t="s">
        <v>306</v>
      </c>
      <c r="I275" s="48">
        <v>45</v>
      </c>
      <c r="J275" s="48">
        <v>60</v>
      </c>
      <c r="K275" s="48">
        <v>1</v>
      </c>
      <c r="L275" s="48">
        <v>1.5</v>
      </c>
      <c r="M275" s="48"/>
      <c r="N275" s="48">
        <f>(J275-I275)/2</f>
        <v>7.5</v>
      </c>
      <c r="O275" s="101">
        <f t="shared" si="21"/>
        <v>50</v>
      </c>
      <c r="P275" s="10">
        <v>0.35799999999999998</v>
      </c>
      <c r="Q275" s="48"/>
      <c r="R275" s="8">
        <f>(J275-K275-L275-N275)*64.2%</f>
        <v>32.1</v>
      </c>
      <c r="S275" s="48"/>
      <c r="T275" s="48"/>
      <c r="U275" s="111"/>
      <c r="V275" s="111"/>
    </row>
    <row r="276" spans="1:22">
      <c r="A276" s="111" t="s">
        <v>309</v>
      </c>
      <c r="B276" s="111" t="s">
        <v>288</v>
      </c>
      <c r="C276" s="111">
        <v>92273</v>
      </c>
      <c r="D276" s="111">
        <v>1</v>
      </c>
      <c r="E276" s="111" t="s">
        <v>289</v>
      </c>
      <c r="F276" s="111"/>
      <c r="G276" s="111" t="s">
        <v>308</v>
      </c>
      <c r="H276" s="48" t="s">
        <v>306</v>
      </c>
      <c r="I276" s="48">
        <v>45</v>
      </c>
      <c r="J276" s="48">
        <v>50</v>
      </c>
      <c r="K276" s="48">
        <v>1</v>
      </c>
      <c r="L276" s="48"/>
      <c r="M276" s="48"/>
      <c r="N276" s="48">
        <v>2.5</v>
      </c>
      <c r="O276" s="101">
        <f t="shared" si="21"/>
        <v>46.5</v>
      </c>
      <c r="P276" s="10">
        <v>0.13800000000000001</v>
      </c>
      <c r="Q276" s="48"/>
      <c r="R276" s="8">
        <f>(J276-K276-N276)*82.6%</f>
        <v>38.408999999999999</v>
      </c>
      <c r="S276" s="48"/>
      <c r="T276" s="48"/>
      <c r="U276" s="111" t="s">
        <v>218</v>
      </c>
      <c r="V276" s="111" t="s">
        <v>360</v>
      </c>
    </row>
    <row r="277" spans="1:22" ht="14.25" thickBot="1">
      <c r="A277" s="142"/>
      <c r="B277" s="142"/>
      <c r="C277" s="142"/>
      <c r="D277" s="142"/>
      <c r="E277" s="142"/>
      <c r="F277" s="142"/>
      <c r="G277" s="142"/>
      <c r="H277" s="62" t="s">
        <v>306</v>
      </c>
      <c r="I277" s="62">
        <v>45</v>
      </c>
      <c r="J277" s="62">
        <v>60</v>
      </c>
      <c r="K277" s="62">
        <v>1</v>
      </c>
      <c r="L277" s="62"/>
      <c r="M277" s="62"/>
      <c r="N277" s="62">
        <v>7.5</v>
      </c>
      <c r="O277" s="101">
        <f t="shared" si="21"/>
        <v>51.5</v>
      </c>
      <c r="P277" s="66">
        <v>0.13800000000000001</v>
      </c>
      <c r="Q277" s="62"/>
      <c r="R277" s="67">
        <f>(J277-K277-N277)*82.6%</f>
        <v>42.538999999999994</v>
      </c>
      <c r="S277" s="62"/>
      <c r="T277" s="62"/>
      <c r="U277" s="142"/>
      <c r="V277" s="142"/>
    </row>
    <row r="278" spans="1:22" ht="14.25" thickTop="1">
      <c r="A278" s="140" t="s">
        <v>224</v>
      </c>
      <c r="B278" s="140" t="s">
        <v>288</v>
      </c>
      <c r="C278" s="140">
        <v>3055</v>
      </c>
      <c r="D278" s="140">
        <v>1</v>
      </c>
      <c r="E278" s="140" t="s">
        <v>289</v>
      </c>
      <c r="F278" s="140"/>
      <c r="G278" s="140" t="s">
        <v>313</v>
      </c>
      <c r="H278" s="75" t="s">
        <v>310</v>
      </c>
      <c r="I278" s="75">
        <v>55</v>
      </c>
      <c r="J278" s="75">
        <v>55</v>
      </c>
      <c r="K278" s="75">
        <v>2.2999999999999998</v>
      </c>
      <c r="L278" s="75">
        <v>1.5</v>
      </c>
      <c r="M278" s="75"/>
      <c r="N278" s="75">
        <v>0</v>
      </c>
      <c r="O278" s="101">
        <f t="shared" si="21"/>
        <v>51.2</v>
      </c>
      <c r="P278" s="78">
        <v>0.35360000000000003</v>
      </c>
      <c r="Q278" s="75"/>
      <c r="R278" s="79">
        <f>(J278-K278-L278)*64.64%</f>
        <v>33.095680000000002</v>
      </c>
      <c r="S278" s="140" t="s">
        <v>315</v>
      </c>
      <c r="T278" s="140"/>
      <c r="U278" s="140" t="s">
        <v>284</v>
      </c>
      <c r="V278" s="140" t="s">
        <v>361</v>
      </c>
    </row>
    <row r="279" spans="1:22">
      <c r="A279" s="111"/>
      <c r="B279" s="111"/>
      <c r="C279" s="111"/>
      <c r="D279" s="111"/>
      <c r="E279" s="111"/>
      <c r="F279" s="111"/>
      <c r="G279" s="111"/>
      <c r="H279" s="48" t="s">
        <v>310</v>
      </c>
      <c r="I279" s="48">
        <v>57</v>
      </c>
      <c r="J279" s="48">
        <v>55</v>
      </c>
      <c r="K279" s="48">
        <v>2.2999999999999998</v>
      </c>
      <c r="L279" s="48">
        <v>1.5</v>
      </c>
      <c r="M279" s="48"/>
      <c r="N279" s="48">
        <v>0</v>
      </c>
      <c r="O279" s="101">
        <f t="shared" si="21"/>
        <v>51.2</v>
      </c>
      <c r="P279" s="10">
        <v>0.35360000000000003</v>
      </c>
      <c r="Q279" s="48"/>
      <c r="R279" s="8">
        <f t="shared" ref="R279:R285" si="22">(J279-K279-L279)*64.64%</f>
        <v>33.095680000000002</v>
      </c>
      <c r="S279" s="111"/>
      <c r="T279" s="111"/>
      <c r="U279" s="111"/>
      <c r="V279" s="111"/>
    </row>
    <row r="280" spans="1:22">
      <c r="A280" s="111"/>
      <c r="B280" s="111"/>
      <c r="C280" s="111"/>
      <c r="D280" s="111"/>
      <c r="E280" s="111"/>
      <c r="F280" s="111"/>
      <c r="G280" s="111"/>
      <c r="H280" s="48" t="s">
        <v>311</v>
      </c>
      <c r="I280" s="48">
        <v>77</v>
      </c>
      <c r="J280" s="48">
        <v>72</v>
      </c>
      <c r="K280" s="48">
        <v>2.2999999999999998</v>
      </c>
      <c r="L280" s="48">
        <v>1.5</v>
      </c>
      <c r="M280" s="48"/>
      <c r="N280" s="48">
        <v>0</v>
      </c>
      <c r="O280" s="101">
        <f t="shared" si="21"/>
        <v>68.2</v>
      </c>
      <c r="P280" s="10">
        <v>0.35360000000000003</v>
      </c>
      <c r="Q280" s="48"/>
      <c r="R280" s="8">
        <f t="shared" si="22"/>
        <v>44.084479999999999</v>
      </c>
      <c r="S280" s="111"/>
      <c r="T280" s="111"/>
      <c r="U280" s="111"/>
      <c r="V280" s="111"/>
    </row>
    <row r="281" spans="1:22">
      <c r="A281" s="111"/>
      <c r="B281" s="111"/>
      <c r="C281" s="111"/>
      <c r="D281" s="111"/>
      <c r="E281" s="111"/>
      <c r="F281" s="111"/>
      <c r="G281" s="111"/>
      <c r="H281" s="48" t="s">
        <v>111</v>
      </c>
      <c r="I281" s="48">
        <v>80</v>
      </c>
      <c r="J281" s="48">
        <v>80</v>
      </c>
      <c r="K281" s="48">
        <v>2.2999999999999998</v>
      </c>
      <c r="L281" s="48">
        <v>1.5</v>
      </c>
      <c r="M281" s="48"/>
      <c r="N281" s="48">
        <v>0</v>
      </c>
      <c r="O281" s="101">
        <f t="shared" si="21"/>
        <v>76.2</v>
      </c>
      <c r="P281" s="10">
        <v>0.35360000000000003</v>
      </c>
      <c r="Q281" s="48"/>
      <c r="R281" s="8">
        <f t="shared" si="22"/>
        <v>49.255679999999998</v>
      </c>
      <c r="S281" s="111"/>
      <c r="T281" s="111"/>
      <c r="U281" s="111"/>
      <c r="V281" s="111"/>
    </row>
    <row r="282" spans="1:22">
      <c r="A282" s="111"/>
      <c r="B282" s="111"/>
      <c r="C282" s="111"/>
      <c r="D282" s="111"/>
      <c r="E282" s="111"/>
      <c r="F282" s="111"/>
      <c r="G282" s="111"/>
      <c r="H282" s="48" t="s">
        <v>132</v>
      </c>
      <c r="I282" s="48">
        <v>85</v>
      </c>
      <c r="J282" s="48">
        <v>85</v>
      </c>
      <c r="K282" s="48">
        <v>2.2999999999999998</v>
      </c>
      <c r="L282" s="48">
        <v>1.5</v>
      </c>
      <c r="M282" s="48"/>
      <c r="N282" s="48">
        <v>0</v>
      </c>
      <c r="O282" s="101">
        <f t="shared" si="21"/>
        <v>81.2</v>
      </c>
      <c r="P282" s="10">
        <v>0.35360000000000003</v>
      </c>
      <c r="Q282" s="48"/>
      <c r="R282" s="8">
        <f t="shared" si="22"/>
        <v>52.487679999999997</v>
      </c>
      <c r="S282" s="111"/>
      <c r="T282" s="111"/>
      <c r="U282" s="111"/>
      <c r="V282" s="111"/>
    </row>
    <row r="283" spans="1:22">
      <c r="A283" s="111"/>
      <c r="B283" s="111"/>
      <c r="C283" s="111"/>
      <c r="D283" s="111"/>
      <c r="E283" s="111"/>
      <c r="F283" s="111"/>
      <c r="G283" s="111"/>
      <c r="H283" s="48" t="s">
        <v>110</v>
      </c>
      <c r="I283" s="48">
        <v>60</v>
      </c>
      <c r="J283" s="48">
        <v>59</v>
      </c>
      <c r="K283" s="48">
        <v>2.2999999999999998</v>
      </c>
      <c r="L283" s="48">
        <v>1.5</v>
      </c>
      <c r="M283" s="48"/>
      <c r="N283" s="48">
        <v>0</v>
      </c>
      <c r="O283" s="101">
        <f t="shared" si="21"/>
        <v>55.2</v>
      </c>
      <c r="P283" s="10">
        <v>0.35360000000000003</v>
      </c>
      <c r="Q283" s="48"/>
      <c r="R283" s="8">
        <f t="shared" si="22"/>
        <v>35.681280000000001</v>
      </c>
      <c r="S283" s="111"/>
      <c r="T283" s="111"/>
      <c r="U283" s="111"/>
      <c r="V283" s="111"/>
    </row>
    <row r="284" spans="1:22">
      <c r="A284" s="111"/>
      <c r="B284" s="111"/>
      <c r="C284" s="111"/>
      <c r="D284" s="111"/>
      <c r="E284" s="111"/>
      <c r="F284" s="111"/>
      <c r="G284" s="111"/>
      <c r="H284" s="48" t="s">
        <v>133</v>
      </c>
      <c r="I284" s="48">
        <v>110</v>
      </c>
      <c r="J284" s="48">
        <v>100</v>
      </c>
      <c r="K284" s="48">
        <v>2.2999999999999998</v>
      </c>
      <c r="L284" s="48">
        <v>1.5</v>
      </c>
      <c r="M284" s="48"/>
      <c r="N284" s="48">
        <v>0</v>
      </c>
      <c r="O284" s="101">
        <f t="shared" si="21"/>
        <v>96.2</v>
      </c>
      <c r="P284" s="10">
        <v>0.35360000000000003</v>
      </c>
      <c r="Q284" s="48"/>
      <c r="R284" s="8">
        <f t="shared" si="22"/>
        <v>62.183680000000003</v>
      </c>
      <c r="S284" s="111"/>
      <c r="T284" s="111"/>
      <c r="U284" s="111"/>
      <c r="V284" s="111"/>
    </row>
    <row r="285" spans="1:22">
      <c r="A285" s="111"/>
      <c r="B285" s="111"/>
      <c r="C285" s="111"/>
      <c r="D285" s="111"/>
      <c r="E285" s="111"/>
      <c r="F285" s="111"/>
      <c r="G285" s="111"/>
      <c r="H285" s="48" t="s">
        <v>131</v>
      </c>
      <c r="I285" s="48">
        <v>80</v>
      </c>
      <c r="J285" s="48">
        <v>80</v>
      </c>
      <c r="K285" s="48">
        <v>2.2999999999999998</v>
      </c>
      <c r="L285" s="48">
        <v>1.5</v>
      </c>
      <c r="M285" s="48"/>
      <c r="N285" s="48">
        <v>0</v>
      </c>
      <c r="O285" s="101">
        <f t="shared" si="21"/>
        <v>76.2</v>
      </c>
      <c r="P285" s="10">
        <v>0.35360000000000003</v>
      </c>
      <c r="Q285" s="48"/>
      <c r="R285" s="8">
        <f t="shared" si="22"/>
        <v>49.255679999999998</v>
      </c>
      <c r="S285" s="111"/>
      <c r="T285" s="111"/>
      <c r="U285" s="111"/>
      <c r="V285" s="111"/>
    </row>
    <row r="286" spans="1:22">
      <c r="A286" s="111" t="s">
        <v>224</v>
      </c>
      <c r="B286" s="111" t="s">
        <v>192</v>
      </c>
      <c r="C286" s="111">
        <v>3055</v>
      </c>
      <c r="D286" s="111">
        <v>1</v>
      </c>
      <c r="E286" s="111" t="s">
        <v>226</v>
      </c>
      <c r="F286" s="111"/>
      <c r="G286" s="111" t="s">
        <v>312</v>
      </c>
      <c r="H286" s="48" t="s">
        <v>310</v>
      </c>
      <c r="I286" s="48">
        <v>55</v>
      </c>
      <c r="J286" s="48">
        <v>55</v>
      </c>
      <c r="K286" s="48">
        <v>2.2999999999999998</v>
      </c>
      <c r="L286" s="48"/>
      <c r="M286" s="48"/>
      <c r="N286" s="48">
        <v>0</v>
      </c>
      <c r="O286" s="101">
        <f t="shared" si="21"/>
        <v>52.7</v>
      </c>
      <c r="P286" s="10">
        <v>0.1336</v>
      </c>
      <c r="Q286" s="48"/>
      <c r="R286" s="8">
        <f>(J286-K286)*86.64%</f>
        <v>45.659280000000003</v>
      </c>
      <c r="S286" s="111" t="s">
        <v>314</v>
      </c>
      <c r="T286" s="111"/>
      <c r="U286" s="111" t="s">
        <v>218</v>
      </c>
      <c r="V286" s="105" t="s">
        <v>361</v>
      </c>
    </row>
    <row r="287" spans="1:22">
      <c r="A287" s="111"/>
      <c r="B287" s="111"/>
      <c r="C287" s="111"/>
      <c r="D287" s="111"/>
      <c r="E287" s="111"/>
      <c r="F287" s="111"/>
      <c r="G287" s="111"/>
      <c r="H287" s="48" t="s">
        <v>310</v>
      </c>
      <c r="I287" s="48">
        <v>57</v>
      </c>
      <c r="J287" s="48">
        <v>55</v>
      </c>
      <c r="K287" s="48">
        <v>2.2999999999999998</v>
      </c>
      <c r="L287" s="48"/>
      <c r="M287" s="48"/>
      <c r="N287" s="48">
        <v>0</v>
      </c>
      <c r="O287" s="101">
        <f t="shared" si="21"/>
        <v>52.7</v>
      </c>
      <c r="P287" s="10">
        <v>0.1336</v>
      </c>
      <c r="Q287" s="48"/>
      <c r="R287" s="8">
        <f t="shared" ref="R287:R293" si="23">(J287-K287)*86.64%</f>
        <v>45.659280000000003</v>
      </c>
      <c r="S287" s="111"/>
      <c r="T287" s="111"/>
      <c r="U287" s="111"/>
      <c r="V287" s="106"/>
    </row>
    <row r="288" spans="1:22">
      <c r="A288" s="111"/>
      <c r="B288" s="111"/>
      <c r="C288" s="111"/>
      <c r="D288" s="111"/>
      <c r="E288" s="111"/>
      <c r="F288" s="111"/>
      <c r="G288" s="111"/>
      <c r="H288" s="48" t="s">
        <v>311</v>
      </c>
      <c r="I288" s="48">
        <v>77</v>
      </c>
      <c r="J288" s="48">
        <v>72</v>
      </c>
      <c r="K288" s="48">
        <v>2.2999999999999998</v>
      </c>
      <c r="L288" s="48"/>
      <c r="M288" s="48"/>
      <c r="N288" s="48">
        <v>0</v>
      </c>
      <c r="O288" s="101">
        <f t="shared" si="21"/>
        <v>69.7</v>
      </c>
      <c r="P288" s="10">
        <v>0.1336</v>
      </c>
      <c r="Q288" s="48"/>
      <c r="R288" s="8">
        <f t="shared" si="23"/>
        <v>60.388080000000009</v>
      </c>
      <c r="S288" s="111"/>
      <c r="T288" s="111"/>
      <c r="U288" s="111"/>
      <c r="V288" s="106"/>
    </row>
    <row r="289" spans="1:23">
      <c r="A289" s="111"/>
      <c r="B289" s="111"/>
      <c r="C289" s="111"/>
      <c r="D289" s="111"/>
      <c r="E289" s="111"/>
      <c r="F289" s="111"/>
      <c r="G289" s="111"/>
      <c r="H289" s="48" t="s">
        <v>111</v>
      </c>
      <c r="I289" s="48">
        <v>80</v>
      </c>
      <c r="J289" s="48">
        <v>80</v>
      </c>
      <c r="K289" s="48">
        <v>2.2999999999999998</v>
      </c>
      <c r="L289" s="48"/>
      <c r="M289" s="48"/>
      <c r="N289" s="48">
        <v>0</v>
      </c>
      <c r="O289" s="101">
        <f t="shared" si="21"/>
        <v>77.7</v>
      </c>
      <c r="P289" s="10">
        <v>0.1336</v>
      </c>
      <c r="Q289" s="48"/>
      <c r="R289" s="8">
        <f t="shared" si="23"/>
        <v>67.319280000000006</v>
      </c>
      <c r="S289" s="111"/>
      <c r="T289" s="111"/>
      <c r="U289" s="111"/>
      <c r="V289" s="106"/>
    </row>
    <row r="290" spans="1:23">
      <c r="A290" s="111"/>
      <c r="B290" s="111"/>
      <c r="C290" s="111"/>
      <c r="D290" s="111"/>
      <c r="E290" s="111"/>
      <c r="F290" s="111"/>
      <c r="G290" s="111"/>
      <c r="H290" s="48" t="s">
        <v>132</v>
      </c>
      <c r="I290" s="48">
        <v>85</v>
      </c>
      <c r="J290" s="48">
        <v>85</v>
      </c>
      <c r="K290" s="48">
        <v>2.2999999999999998</v>
      </c>
      <c r="L290" s="48"/>
      <c r="M290" s="48"/>
      <c r="N290" s="48">
        <v>0</v>
      </c>
      <c r="O290" s="101">
        <f t="shared" si="21"/>
        <v>82.7</v>
      </c>
      <c r="P290" s="10">
        <v>0.1336</v>
      </c>
      <c r="Q290" s="48"/>
      <c r="R290" s="8">
        <f t="shared" si="23"/>
        <v>71.651280000000014</v>
      </c>
      <c r="S290" s="111"/>
      <c r="T290" s="111"/>
      <c r="U290" s="111"/>
      <c r="V290" s="106"/>
    </row>
    <row r="291" spans="1:23">
      <c r="A291" s="111"/>
      <c r="B291" s="111"/>
      <c r="C291" s="111"/>
      <c r="D291" s="111"/>
      <c r="E291" s="111"/>
      <c r="F291" s="111"/>
      <c r="G291" s="111"/>
      <c r="H291" s="48" t="s">
        <v>110</v>
      </c>
      <c r="I291" s="48">
        <v>60</v>
      </c>
      <c r="J291" s="48">
        <v>59</v>
      </c>
      <c r="K291" s="48">
        <v>2.2999999999999998</v>
      </c>
      <c r="L291" s="48"/>
      <c r="M291" s="48"/>
      <c r="N291" s="48">
        <v>0</v>
      </c>
      <c r="O291" s="101">
        <f t="shared" si="21"/>
        <v>56.7</v>
      </c>
      <c r="P291" s="10">
        <v>0.1336</v>
      </c>
      <c r="Q291" s="48"/>
      <c r="R291" s="8">
        <f t="shared" si="23"/>
        <v>49.124880000000005</v>
      </c>
      <c r="S291" s="111"/>
      <c r="T291" s="111"/>
      <c r="U291" s="111"/>
      <c r="V291" s="106"/>
    </row>
    <row r="292" spans="1:23">
      <c r="A292" s="111"/>
      <c r="B292" s="111"/>
      <c r="C292" s="111"/>
      <c r="D292" s="111"/>
      <c r="E292" s="111"/>
      <c r="F292" s="111"/>
      <c r="G292" s="111"/>
      <c r="H292" s="48" t="s">
        <v>133</v>
      </c>
      <c r="I292" s="48">
        <v>110</v>
      </c>
      <c r="J292" s="48">
        <v>100</v>
      </c>
      <c r="K292" s="48">
        <v>2.2999999999999998</v>
      </c>
      <c r="L292" s="48"/>
      <c r="M292" s="48"/>
      <c r="N292" s="48">
        <v>0</v>
      </c>
      <c r="O292" s="101">
        <f t="shared" si="21"/>
        <v>97.7</v>
      </c>
      <c r="P292" s="10">
        <v>0.1336</v>
      </c>
      <c r="Q292" s="48"/>
      <c r="R292" s="8">
        <f t="shared" si="23"/>
        <v>84.647280000000009</v>
      </c>
      <c r="S292" s="111"/>
      <c r="T292" s="111"/>
      <c r="U292" s="111"/>
      <c r="V292" s="106"/>
    </row>
    <row r="293" spans="1:23" ht="14.25" thickBot="1">
      <c r="A293" s="142"/>
      <c r="B293" s="142"/>
      <c r="C293" s="142"/>
      <c r="D293" s="142"/>
      <c r="E293" s="142"/>
      <c r="F293" s="142"/>
      <c r="G293" s="142"/>
      <c r="H293" s="62" t="s">
        <v>131</v>
      </c>
      <c r="I293" s="62">
        <v>80</v>
      </c>
      <c r="J293" s="62">
        <v>80</v>
      </c>
      <c r="K293" s="62">
        <v>2.2999999999999998</v>
      </c>
      <c r="L293" s="62"/>
      <c r="M293" s="62"/>
      <c r="N293" s="62">
        <v>0</v>
      </c>
      <c r="O293" s="101">
        <f t="shared" si="21"/>
        <v>77.7</v>
      </c>
      <c r="P293" s="66">
        <v>0.1336</v>
      </c>
      <c r="Q293" s="62"/>
      <c r="R293" s="67">
        <f t="shared" si="23"/>
        <v>67.319280000000006</v>
      </c>
      <c r="S293" s="142"/>
      <c r="T293" s="142"/>
      <c r="U293" s="142"/>
      <c r="V293" s="134"/>
    </row>
    <row r="294" spans="1:23" ht="14.25" thickTop="1">
      <c r="A294" s="75" t="s">
        <v>224</v>
      </c>
      <c r="B294" s="75" t="s">
        <v>192</v>
      </c>
      <c r="C294" s="75">
        <v>92839</v>
      </c>
      <c r="D294" s="75">
        <v>1</v>
      </c>
      <c r="E294" s="75" t="s">
        <v>226</v>
      </c>
      <c r="F294" s="75"/>
      <c r="G294" s="75" t="s">
        <v>316</v>
      </c>
      <c r="H294" s="75"/>
      <c r="I294" s="75"/>
      <c r="J294" s="75"/>
      <c r="K294" s="75">
        <v>0.5</v>
      </c>
      <c r="L294" s="75"/>
      <c r="M294" s="75"/>
      <c r="N294" s="75"/>
      <c r="O294" s="75"/>
      <c r="P294" s="78"/>
      <c r="Q294" s="75"/>
      <c r="R294" s="79"/>
      <c r="S294" s="140" t="s">
        <v>317</v>
      </c>
      <c r="T294" s="140"/>
      <c r="U294" s="75"/>
      <c r="V294" s="75" t="s">
        <v>318</v>
      </c>
    </row>
    <row r="295" spans="1:23">
      <c r="A295" s="48" t="s">
        <v>224</v>
      </c>
      <c r="B295" s="48" t="s">
        <v>192</v>
      </c>
      <c r="C295" s="48">
        <v>77660</v>
      </c>
      <c r="D295" s="48">
        <v>1</v>
      </c>
      <c r="E295" s="48" t="s">
        <v>226</v>
      </c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10"/>
      <c r="Q295" s="10">
        <v>3.44E-2</v>
      </c>
      <c r="R295" s="8"/>
      <c r="S295" s="111" t="s">
        <v>319</v>
      </c>
      <c r="T295" s="111"/>
      <c r="U295" s="48"/>
      <c r="V295" s="48" t="s">
        <v>320</v>
      </c>
    </row>
    <row r="296" spans="1:23">
      <c r="A296" s="48" t="s">
        <v>224</v>
      </c>
      <c r="B296" s="48" t="s">
        <v>192</v>
      </c>
      <c r="C296" s="48">
        <v>78810</v>
      </c>
      <c r="D296" s="48">
        <v>1</v>
      </c>
      <c r="E296" s="48" t="s">
        <v>226</v>
      </c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10"/>
      <c r="Q296" s="48"/>
      <c r="R296" s="8"/>
      <c r="S296" s="111" t="s">
        <v>321</v>
      </c>
      <c r="T296" s="111"/>
      <c r="U296" s="48"/>
      <c r="V296" s="48" t="s">
        <v>123</v>
      </c>
    </row>
    <row r="297" spans="1:23">
      <c r="A297" s="48" t="s">
        <v>224</v>
      </c>
      <c r="B297" s="48" t="s">
        <v>192</v>
      </c>
      <c r="C297" s="48">
        <v>79096</v>
      </c>
      <c r="D297" s="48">
        <v>1</v>
      </c>
      <c r="E297" s="48" t="s">
        <v>226</v>
      </c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10"/>
      <c r="Q297" s="48"/>
      <c r="R297" s="8"/>
      <c r="S297" s="111" t="s">
        <v>321</v>
      </c>
      <c r="T297" s="111"/>
      <c r="U297" s="48"/>
      <c r="V297" s="48" t="s">
        <v>123</v>
      </c>
    </row>
    <row r="298" spans="1:23" ht="14.25" thickBot="1">
      <c r="A298" s="62" t="s">
        <v>224</v>
      </c>
      <c r="B298" s="62" t="s">
        <v>192</v>
      </c>
      <c r="C298" s="62">
        <v>33265</v>
      </c>
      <c r="D298" s="62">
        <v>1</v>
      </c>
      <c r="E298" s="62" t="s">
        <v>226</v>
      </c>
      <c r="F298" s="62"/>
      <c r="G298" s="62" t="s">
        <v>322</v>
      </c>
      <c r="H298" s="62"/>
      <c r="I298" s="62"/>
      <c r="J298" s="62"/>
      <c r="K298" s="62"/>
      <c r="L298" s="62"/>
      <c r="M298" s="62"/>
      <c r="N298" s="62"/>
      <c r="O298" s="62"/>
      <c r="P298" s="66"/>
      <c r="Q298" s="62"/>
      <c r="R298" s="67"/>
      <c r="S298" s="142" t="s">
        <v>319</v>
      </c>
      <c r="T298" s="142"/>
      <c r="U298" s="62"/>
      <c r="V298" s="62" t="s">
        <v>123</v>
      </c>
    </row>
    <row r="299" spans="1:23" ht="14.25" thickTop="1">
      <c r="A299" s="133" t="s">
        <v>224</v>
      </c>
      <c r="B299" s="133" t="s">
        <v>288</v>
      </c>
      <c r="C299" s="133">
        <v>66235</v>
      </c>
      <c r="D299" s="133">
        <v>1</v>
      </c>
      <c r="E299" s="133" t="s">
        <v>289</v>
      </c>
      <c r="F299" s="133"/>
      <c r="G299" s="133" t="s">
        <v>329</v>
      </c>
      <c r="H299" s="74" t="s">
        <v>323</v>
      </c>
      <c r="I299" s="74">
        <v>220</v>
      </c>
      <c r="J299" s="74">
        <v>220</v>
      </c>
      <c r="K299" s="74">
        <v>0.5</v>
      </c>
      <c r="L299" s="74"/>
      <c r="M299" s="74"/>
      <c r="N299" s="74">
        <f>(J299-I299)/2</f>
        <v>0</v>
      </c>
      <c r="O299" s="74"/>
      <c r="P299" s="81"/>
      <c r="Q299" s="154">
        <v>3.3599999999999998E-2</v>
      </c>
      <c r="R299" s="82"/>
      <c r="S299" s="133" t="s">
        <v>330</v>
      </c>
      <c r="T299" s="133"/>
      <c r="U299" s="133" t="s">
        <v>218</v>
      </c>
      <c r="V299" s="148" t="s">
        <v>331</v>
      </c>
      <c r="W299" s="137" t="s">
        <v>344</v>
      </c>
    </row>
    <row r="300" spans="1:23">
      <c r="A300" s="106"/>
      <c r="B300" s="106"/>
      <c r="C300" s="106"/>
      <c r="D300" s="106"/>
      <c r="E300" s="106"/>
      <c r="F300" s="106"/>
      <c r="G300" s="106"/>
      <c r="H300" s="46" t="s">
        <v>324</v>
      </c>
      <c r="I300" s="46">
        <v>240</v>
      </c>
      <c r="J300" s="46">
        <v>240</v>
      </c>
      <c r="K300" s="46">
        <v>0.5</v>
      </c>
      <c r="L300" s="46"/>
      <c r="M300" s="46"/>
      <c r="N300" s="46">
        <f t="shared" ref="N300:N304" si="24">(J300-I300)/2</f>
        <v>0</v>
      </c>
      <c r="O300" s="46"/>
      <c r="P300" s="50"/>
      <c r="Q300" s="106"/>
      <c r="R300" s="44"/>
      <c r="S300" s="106"/>
      <c r="T300" s="106"/>
      <c r="U300" s="106"/>
      <c r="V300" s="149"/>
      <c r="W300" s="138"/>
    </row>
    <row r="301" spans="1:23">
      <c r="A301" s="106"/>
      <c r="B301" s="106"/>
      <c r="C301" s="106"/>
      <c r="D301" s="106"/>
      <c r="E301" s="106"/>
      <c r="F301" s="106"/>
      <c r="G301" s="106"/>
      <c r="H301" s="46" t="s">
        <v>325</v>
      </c>
      <c r="I301" s="46">
        <v>240</v>
      </c>
      <c r="J301" s="46">
        <v>240</v>
      </c>
      <c r="K301" s="46">
        <v>0.5</v>
      </c>
      <c r="L301" s="46"/>
      <c r="M301" s="46"/>
      <c r="N301" s="46">
        <f t="shared" si="24"/>
        <v>0</v>
      </c>
      <c r="O301" s="46"/>
      <c r="P301" s="50"/>
      <c r="Q301" s="106"/>
      <c r="R301" s="44"/>
      <c r="S301" s="106"/>
      <c r="T301" s="106"/>
      <c r="U301" s="106"/>
      <c r="V301" s="149"/>
      <c r="W301" s="138"/>
    </row>
    <row r="302" spans="1:23">
      <c r="A302" s="106"/>
      <c r="B302" s="106"/>
      <c r="C302" s="106"/>
      <c r="D302" s="106"/>
      <c r="E302" s="106"/>
      <c r="F302" s="106"/>
      <c r="G302" s="106"/>
      <c r="H302" s="46" t="s">
        <v>326</v>
      </c>
      <c r="I302" s="46">
        <v>260</v>
      </c>
      <c r="J302" s="46">
        <v>260</v>
      </c>
      <c r="K302" s="46">
        <v>0.5</v>
      </c>
      <c r="L302" s="46"/>
      <c r="M302" s="46"/>
      <c r="N302" s="46">
        <f t="shared" si="24"/>
        <v>0</v>
      </c>
      <c r="O302" s="46"/>
      <c r="P302" s="50"/>
      <c r="Q302" s="106"/>
      <c r="R302" s="44"/>
      <c r="S302" s="106"/>
      <c r="T302" s="106"/>
      <c r="U302" s="106"/>
      <c r="V302" s="149"/>
      <c r="W302" s="138"/>
    </row>
    <row r="303" spans="1:23">
      <c r="A303" s="106"/>
      <c r="B303" s="106"/>
      <c r="C303" s="106"/>
      <c r="D303" s="106"/>
      <c r="E303" s="106"/>
      <c r="F303" s="106"/>
      <c r="G303" s="106"/>
      <c r="H303" s="46" t="s">
        <v>327</v>
      </c>
      <c r="I303" s="46">
        <v>260</v>
      </c>
      <c r="J303" s="46">
        <v>280</v>
      </c>
      <c r="K303" s="46">
        <v>0.5</v>
      </c>
      <c r="L303" s="46"/>
      <c r="M303" s="46"/>
      <c r="N303" s="46">
        <f t="shared" si="24"/>
        <v>10</v>
      </c>
      <c r="O303" s="46"/>
      <c r="P303" s="50"/>
      <c r="Q303" s="106"/>
      <c r="R303" s="44"/>
      <c r="S303" s="106"/>
      <c r="T303" s="106"/>
      <c r="U303" s="106"/>
      <c r="V303" s="149"/>
      <c r="W303" s="138"/>
    </row>
    <row r="304" spans="1:23" ht="14.25" thickBot="1">
      <c r="A304" s="134"/>
      <c r="B304" s="134"/>
      <c r="C304" s="134"/>
      <c r="D304" s="134"/>
      <c r="E304" s="134"/>
      <c r="F304" s="134"/>
      <c r="G304" s="134"/>
      <c r="H304" s="83" t="s">
        <v>328</v>
      </c>
      <c r="I304" s="83">
        <v>280</v>
      </c>
      <c r="J304" s="83">
        <v>280</v>
      </c>
      <c r="K304" s="83">
        <v>0.5</v>
      </c>
      <c r="L304" s="83"/>
      <c r="M304" s="83"/>
      <c r="N304" s="83">
        <f t="shared" si="24"/>
        <v>0</v>
      </c>
      <c r="O304" s="83"/>
      <c r="P304" s="64"/>
      <c r="Q304" s="134"/>
      <c r="R304" s="65"/>
      <c r="S304" s="134"/>
      <c r="T304" s="134"/>
      <c r="U304" s="134"/>
      <c r="V304" s="150"/>
      <c r="W304" s="138"/>
    </row>
    <row r="305" spans="1:23" ht="15" customHeight="1" thickTop="1">
      <c r="A305" s="133" t="s">
        <v>268</v>
      </c>
      <c r="B305" s="133" t="s">
        <v>269</v>
      </c>
      <c r="C305" s="133"/>
      <c r="D305" s="133">
        <v>1</v>
      </c>
      <c r="E305" s="133" t="s">
        <v>270</v>
      </c>
      <c r="F305" s="133"/>
      <c r="G305" s="133" t="s">
        <v>336</v>
      </c>
      <c r="H305" s="74" t="s">
        <v>325</v>
      </c>
      <c r="I305" s="74">
        <v>240</v>
      </c>
      <c r="J305" s="74">
        <v>260</v>
      </c>
      <c r="K305" s="74">
        <v>1</v>
      </c>
      <c r="L305" s="74"/>
      <c r="M305" s="74"/>
      <c r="N305" s="74">
        <f>(J305-I305)/2</f>
        <v>10</v>
      </c>
      <c r="O305" s="74"/>
      <c r="P305" s="81"/>
      <c r="Q305" s="74"/>
      <c r="R305" s="82"/>
      <c r="S305" s="133" t="s">
        <v>334</v>
      </c>
      <c r="T305" s="133"/>
      <c r="U305" s="133" t="s">
        <v>218</v>
      </c>
      <c r="V305" s="151" t="s">
        <v>335</v>
      </c>
      <c r="W305" s="138"/>
    </row>
    <row r="306" spans="1:23">
      <c r="A306" s="106"/>
      <c r="B306" s="106"/>
      <c r="C306" s="106"/>
      <c r="D306" s="106"/>
      <c r="E306" s="106"/>
      <c r="F306" s="106"/>
      <c r="G306" s="106"/>
      <c r="H306" s="46" t="s">
        <v>325</v>
      </c>
      <c r="I306" s="46">
        <v>240</v>
      </c>
      <c r="J306" s="46">
        <v>400</v>
      </c>
      <c r="K306" s="46">
        <v>1</v>
      </c>
      <c r="L306" s="46"/>
      <c r="M306" s="46"/>
      <c r="N306" s="46">
        <f t="shared" ref="N306:N339" si="25">(J306-I306)/2</f>
        <v>80</v>
      </c>
      <c r="O306" s="46"/>
      <c r="P306" s="50"/>
      <c r="Q306" s="46"/>
      <c r="R306" s="44"/>
      <c r="S306" s="106"/>
      <c r="T306" s="106"/>
      <c r="U306" s="106"/>
      <c r="V306" s="152"/>
      <c r="W306" s="138"/>
    </row>
    <row r="307" spans="1:23">
      <c r="A307" s="106"/>
      <c r="B307" s="106"/>
      <c r="C307" s="106"/>
      <c r="D307" s="106"/>
      <c r="E307" s="106"/>
      <c r="F307" s="106"/>
      <c r="G307" s="106"/>
      <c r="H307" s="46" t="s">
        <v>326</v>
      </c>
      <c r="I307" s="46">
        <v>260</v>
      </c>
      <c r="J307" s="46">
        <v>260</v>
      </c>
      <c r="K307" s="46">
        <v>1</v>
      </c>
      <c r="L307" s="46"/>
      <c r="M307" s="46"/>
      <c r="N307" s="46">
        <f t="shared" si="25"/>
        <v>0</v>
      </c>
      <c r="O307" s="46"/>
      <c r="P307" s="50"/>
      <c r="Q307" s="46"/>
      <c r="R307" s="44"/>
      <c r="S307" s="106"/>
      <c r="T307" s="106"/>
      <c r="U307" s="106"/>
      <c r="V307" s="152"/>
      <c r="W307" s="138"/>
    </row>
    <row r="308" spans="1:23">
      <c r="A308" s="106"/>
      <c r="B308" s="106"/>
      <c r="C308" s="106"/>
      <c r="D308" s="106"/>
      <c r="E308" s="106"/>
      <c r="F308" s="106"/>
      <c r="G308" s="106"/>
      <c r="H308" s="46" t="s">
        <v>326</v>
      </c>
      <c r="I308" s="46">
        <v>260</v>
      </c>
      <c r="J308" s="46">
        <v>420</v>
      </c>
      <c r="K308" s="46">
        <v>1</v>
      </c>
      <c r="L308" s="46"/>
      <c r="M308" s="46"/>
      <c r="N308" s="46">
        <f t="shared" si="25"/>
        <v>80</v>
      </c>
      <c r="O308" s="46"/>
      <c r="P308" s="50"/>
      <c r="Q308" s="46"/>
      <c r="R308" s="44"/>
      <c r="S308" s="106"/>
      <c r="T308" s="106"/>
      <c r="U308" s="106"/>
      <c r="V308" s="152"/>
      <c r="W308" s="138"/>
    </row>
    <row r="309" spans="1:23">
      <c r="A309" s="106"/>
      <c r="B309" s="106"/>
      <c r="C309" s="106"/>
      <c r="D309" s="106"/>
      <c r="E309" s="106"/>
      <c r="F309" s="106"/>
      <c r="G309" s="106"/>
      <c r="H309" s="46" t="s">
        <v>326</v>
      </c>
      <c r="I309" s="46">
        <v>260</v>
      </c>
      <c r="J309" s="46">
        <v>480</v>
      </c>
      <c r="K309" s="46">
        <v>1</v>
      </c>
      <c r="L309" s="46"/>
      <c r="M309" s="46"/>
      <c r="N309" s="46">
        <f t="shared" si="25"/>
        <v>110</v>
      </c>
      <c r="O309" s="46"/>
      <c r="P309" s="50"/>
      <c r="Q309" s="46"/>
      <c r="R309" s="44"/>
      <c r="S309" s="106"/>
      <c r="T309" s="106"/>
      <c r="U309" s="106"/>
      <c r="V309" s="152"/>
      <c r="W309" s="138"/>
    </row>
    <row r="310" spans="1:23">
      <c r="A310" s="106"/>
      <c r="B310" s="106"/>
      <c r="C310" s="106"/>
      <c r="D310" s="106"/>
      <c r="E310" s="106"/>
      <c r="F310" s="106"/>
      <c r="G310" s="106"/>
      <c r="H310" s="46" t="s">
        <v>326</v>
      </c>
      <c r="I310" s="46">
        <v>260</v>
      </c>
      <c r="J310" s="46">
        <v>450</v>
      </c>
      <c r="K310" s="46">
        <v>1</v>
      </c>
      <c r="L310" s="46"/>
      <c r="M310" s="46"/>
      <c r="N310" s="46">
        <f t="shared" si="25"/>
        <v>95</v>
      </c>
      <c r="O310" s="46"/>
      <c r="P310" s="50"/>
      <c r="Q310" s="46"/>
      <c r="R310" s="44"/>
      <c r="S310" s="106"/>
      <c r="T310" s="106"/>
      <c r="U310" s="106"/>
      <c r="V310" s="152"/>
      <c r="W310" s="138"/>
    </row>
    <row r="311" spans="1:23">
      <c r="A311" s="106"/>
      <c r="B311" s="106"/>
      <c r="C311" s="106"/>
      <c r="D311" s="106"/>
      <c r="E311" s="106"/>
      <c r="F311" s="106"/>
      <c r="G311" s="106"/>
      <c r="H311" s="46" t="s">
        <v>327</v>
      </c>
      <c r="I311" s="46">
        <v>260</v>
      </c>
      <c r="J311" s="46">
        <v>260</v>
      </c>
      <c r="K311" s="46">
        <v>1</v>
      </c>
      <c r="L311" s="46"/>
      <c r="M311" s="46"/>
      <c r="N311" s="46">
        <f t="shared" si="25"/>
        <v>0</v>
      </c>
      <c r="O311" s="46"/>
      <c r="P311" s="50"/>
      <c r="Q311" s="46"/>
      <c r="R311" s="44"/>
      <c r="S311" s="106"/>
      <c r="T311" s="106"/>
      <c r="U311" s="106"/>
      <c r="V311" s="152"/>
      <c r="W311" s="138"/>
    </row>
    <row r="312" spans="1:23">
      <c r="A312" s="106"/>
      <c r="B312" s="106"/>
      <c r="C312" s="106"/>
      <c r="D312" s="106"/>
      <c r="E312" s="106"/>
      <c r="F312" s="106"/>
      <c r="G312" s="106"/>
      <c r="H312" s="46" t="s">
        <v>328</v>
      </c>
      <c r="I312" s="46">
        <v>280</v>
      </c>
      <c r="J312" s="46">
        <v>280</v>
      </c>
      <c r="K312" s="46">
        <v>1</v>
      </c>
      <c r="L312" s="46"/>
      <c r="M312" s="46"/>
      <c r="N312" s="46">
        <f t="shared" si="25"/>
        <v>0</v>
      </c>
      <c r="O312" s="46"/>
      <c r="P312" s="50"/>
      <c r="Q312" s="46"/>
      <c r="R312" s="44"/>
      <c r="S312" s="106"/>
      <c r="T312" s="106"/>
      <c r="U312" s="106"/>
      <c r="V312" s="152"/>
      <c r="W312" s="138"/>
    </row>
    <row r="313" spans="1:23">
      <c r="A313" s="106"/>
      <c r="B313" s="106"/>
      <c r="C313" s="106"/>
      <c r="D313" s="106"/>
      <c r="E313" s="106"/>
      <c r="F313" s="106"/>
      <c r="G313" s="106"/>
      <c r="H313" s="46" t="s">
        <v>333</v>
      </c>
      <c r="I313" s="46">
        <v>300</v>
      </c>
      <c r="J313" s="46">
        <v>300</v>
      </c>
      <c r="K313" s="46">
        <v>1</v>
      </c>
      <c r="L313" s="46"/>
      <c r="M313" s="46"/>
      <c r="N313" s="46">
        <f t="shared" si="25"/>
        <v>0</v>
      </c>
      <c r="O313" s="46"/>
      <c r="P313" s="50"/>
      <c r="Q313" s="46"/>
      <c r="R313" s="44"/>
      <c r="S313" s="106"/>
      <c r="T313" s="106"/>
      <c r="U313" s="106"/>
      <c r="V313" s="152"/>
      <c r="W313" s="138"/>
    </row>
    <row r="314" spans="1:23">
      <c r="A314" s="106"/>
      <c r="B314" s="106"/>
      <c r="C314" s="106"/>
      <c r="D314" s="106"/>
      <c r="E314" s="106"/>
      <c r="F314" s="106"/>
      <c r="G314" s="106"/>
      <c r="H314" s="46" t="s">
        <v>333</v>
      </c>
      <c r="I314" s="46">
        <v>300</v>
      </c>
      <c r="J314" s="46">
        <v>320</v>
      </c>
      <c r="K314" s="46">
        <v>1</v>
      </c>
      <c r="L314" s="46"/>
      <c r="M314" s="46"/>
      <c r="N314" s="46">
        <f t="shared" si="25"/>
        <v>10</v>
      </c>
      <c r="O314" s="46"/>
      <c r="P314" s="50"/>
      <c r="Q314" s="46"/>
      <c r="R314" s="44"/>
      <c r="S314" s="106"/>
      <c r="T314" s="106"/>
      <c r="U314" s="106"/>
      <c r="V314" s="152"/>
      <c r="W314" s="138"/>
    </row>
    <row r="315" spans="1:23">
      <c r="A315" s="106"/>
      <c r="B315" s="106"/>
      <c r="C315" s="106"/>
      <c r="D315" s="106"/>
      <c r="E315" s="106"/>
      <c r="F315" s="106"/>
      <c r="G315" s="106"/>
      <c r="H315" s="46" t="s">
        <v>333</v>
      </c>
      <c r="I315" s="46">
        <v>300</v>
      </c>
      <c r="J315" s="46">
        <v>350</v>
      </c>
      <c r="K315" s="46">
        <v>1</v>
      </c>
      <c r="L315" s="46"/>
      <c r="M315" s="46"/>
      <c r="N315" s="46">
        <f t="shared" si="25"/>
        <v>25</v>
      </c>
      <c r="O315" s="46"/>
      <c r="P315" s="50"/>
      <c r="Q315" s="46"/>
      <c r="R315" s="44"/>
      <c r="S315" s="106"/>
      <c r="T315" s="106"/>
      <c r="U315" s="106"/>
      <c r="V315" s="152"/>
      <c r="W315" s="138"/>
    </row>
    <row r="316" spans="1:23">
      <c r="A316" s="106"/>
      <c r="B316" s="106"/>
      <c r="C316" s="106"/>
      <c r="D316" s="106"/>
      <c r="E316" s="106"/>
      <c r="F316" s="106"/>
      <c r="G316" s="106"/>
      <c r="H316" s="46" t="s">
        <v>333</v>
      </c>
      <c r="I316" s="46">
        <v>300</v>
      </c>
      <c r="J316" s="46">
        <v>420</v>
      </c>
      <c r="K316" s="46">
        <v>1</v>
      </c>
      <c r="L316" s="46"/>
      <c r="M316" s="46"/>
      <c r="N316" s="46">
        <f t="shared" si="25"/>
        <v>60</v>
      </c>
      <c r="O316" s="46"/>
      <c r="P316" s="50"/>
      <c r="Q316" s="46"/>
      <c r="R316" s="44"/>
      <c r="S316" s="106"/>
      <c r="T316" s="106"/>
      <c r="U316" s="106"/>
      <c r="V316" s="152"/>
      <c r="W316" s="138"/>
    </row>
    <row r="317" spans="1:23">
      <c r="A317" s="106"/>
      <c r="B317" s="106"/>
      <c r="C317" s="106"/>
      <c r="D317" s="106"/>
      <c r="E317" s="106"/>
      <c r="F317" s="106"/>
      <c r="G317" s="106"/>
      <c r="H317" s="46" t="s">
        <v>333</v>
      </c>
      <c r="I317" s="46">
        <v>300</v>
      </c>
      <c r="J317" s="46">
        <v>450</v>
      </c>
      <c r="K317" s="46">
        <v>1</v>
      </c>
      <c r="L317" s="46"/>
      <c r="M317" s="46"/>
      <c r="N317" s="46">
        <f t="shared" si="25"/>
        <v>75</v>
      </c>
      <c r="O317" s="46"/>
      <c r="P317" s="50"/>
      <c r="Q317" s="46"/>
      <c r="R317" s="44"/>
      <c r="S317" s="106"/>
      <c r="T317" s="106"/>
      <c r="U317" s="106"/>
      <c r="V317" s="152"/>
      <c r="W317" s="138"/>
    </row>
    <row r="318" spans="1:23">
      <c r="A318" s="106"/>
      <c r="B318" s="106"/>
      <c r="C318" s="106"/>
      <c r="D318" s="106"/>
      <c r="E318" s="106"/>
      <c r="F318" s="106"/>
      <c r="G318" s="106"/>
      <c r="H318" s="46" t="s">
        <v>333</v>
      </c>
      <c r="I318" s="46">
        <v>300</v>
      </c>
      <c r="J318" s="46">
        <v>480</v>
      </c>
      <c r="K318" s="46">
        <v>1</v>
      </c>
      <c r="L318" s="46"/>
      <c r="M318" s="46"/>
      <c r="N318" s="46">
        <f t="shared" si="25"/>
        <v>90</v>
      </c>
      <c r="O318" s="46"/>
      <c r="P318" s="50"/>
      <c r="Q318" s="46"/>
      <c r="R318" s="44"/>
      <c r="S318" s="106"/>
      <c r="T318" s="106"/>
      <c r="U318" s="106"/>
      <c r="V318" s="152"/>
      <c r="W318" s="138"/>
    </row>
    <row r="319" spans="1:23">
      <c r="A319" s="106"/>
      <c r="B319" s="106"/>
      <c r="C319" s="106"/>
      <c r="D319" s="106"/>
      <c r="E319" s="106"/>
      <c r="F319" s="106"/>
      <c r="G319" s="106"/>
      <c r="H319" s="46" t="s">
        <v>326</v>
      </c>
      <c r="I319" s="46">
        <v>260</v>
      </c>
      <c r="J319" s="46">
        <v>420</v>
      </c>
      <c r="K319" s="46">
        <v>1</v>
      </c>
      <c r="L319" s="46"/>
      <c r="M319" s="46"/>
      <c r="N319" s="46">
        <f t="shared" si="25"/>
        <v>80</v>
      </c>
      <c r="O319" s="46"/>
      <c r="P319" s="50"/>
      <c r="Q319" s="46"/>
      <c r="R319" s="44"/>
      <c r="S319" s="106"/>
      <c r="T319" s="106"/>
      <c r="U319" s="106"/>
      <c r="V319" s="152"/>
      <c r="W319" s="138"/>
    </row>
    <row r="320" spans="1:23">
      <c r="A320" s="106"/>
      <c r="B320" s="106"/>
      <c r="C320" s="106"/>
      <c r="D320" s="106"/>
      <c r="E320" s="106"/>
      <c r="F320" s="106"/>
      <c r="G320" s="106"/>
      <c r="H320" s="46" t="s">
        <v>333</v>
      </c>
      <c r="I320" s="46">
        <v>300</v>
      </c>
      <c r="J320" s="46">
        <v>420</v>
      </c>
      <c r="K320" s="46">
        <v>1</v>
      </c>
      <c r="L320" s="46"/>
      <c r="M320" s="46"/>
      <c r="N320" s="46">
        <f t="shared" si="25"/>
        <v>60</v>
      </c>
      <c r="O320" s="46"/>
      <c r="P320" s="50"/>
      <c r="Q320" s="46"/>
      <c r="R320" s="44"/>
      <c r="S320" s="106"/>
      <c r="T320" s="106"/>
      <c r="U320" s="106"/>
      <c r="V320" s="152"/>
      <c r="W320" s="138"/>
    </row>
    <row r="321" spans="1:23">
      <c r="A321" s="106"/>
      <c r="B321" s="106"/>
      <c r="C321" s="106"/>
      <c r="D321" s="106"/>
      <c r="E321" s="106"/>
      <c r="F321" s="106"/>
      <c r="G321" s="106"/>
      <c r="H321" s="46" t="s">
        <v>326</v>
      </c>
      <c r="I321" s="46">
        <v>260</v>
      </c>
      <c r="J321" s="46">
        <v>480</v>
      </c>
      <c r="K321" s="46">
        <v>1</v>
      </c>
      <c r="L321" s="46"/>
      <c r="M321" s="46"/>
      <c r="N321" s="46">
        <f t="shared" si="25"/>
        <v>110</v>
      </c>
      <c r="O321" s="46"/>
      <c r="P321" s="50"/>
      <c r="Q321" s="46"/>
      <c r="R321" s="44"/>
      <c r="S321" s="106"/>
      <c r="T321" s="106"/>
      <c r="U321" s="106"/>
      <c r="V321" s="152"/>
      <c r="W321" s="138"/>
    </row>
    <row r="322" spans="1:23">
      <c r="A322" s="106"/>
      <c r="B322" s="106"/>
      <c r="C322" s="106"/>
      <c r="D322" s="106"/>
      <c r="E322" s="106"/>
      <c r="F322" s="106"/>
      <c r="G322" s="106"/>
      <c r="H322" s="46" t="s">
        <v>324</v>
      </c>
      <c r="I322" s="46">
        <v>240</v>
      </c>
      <c r="J322" s="46">
        <v>480</v>
      </c>
      <c r="K322" s="46">
        <v>1</v>
      </c>
      <c r="L322" s="46"/>
      <c r="M322" s="46"/>
      <c r="N322" s="46">
        <f t="shared" si="25"/>
        <v>120</v>
      </c>
      <c r="O322" s="46"/>
      <c r="P322" s="50"/>
      <c r="Q322" s="46"/>
      <c r="R322" s="44"/>
      <c r="S322" s="106"/>
      <c r="T322" s="106"/>
      <c r="U322" s="106"/>
      <c r="V322" s="152"/>
      <c r="W322" s="138"/>
    </row>
    <row r="323" spans="1:23">
      <c r="A323" s="106"/>
      <c r="B323" s="106"/>
      <c r="C323" s="106"/>
      <c r="D323" s="106"/>
      <c r="E323" s="106"/>
      <c r="F323" s="106"/>
      <c r="G323" s="106"/>
      <c r="H323" s="46" t="s">
        <v>326</v>
      </c>
      <c r="I323" s="46">
        <v>260</v>
      </c>
      <c r="J323" s="46">
        <v>300</v>
      </c>
      <c r="K323" s="46">
        <v>1</v>
      </c>
      <c r="L323" s="46"/>
      <c r="M323" s="46"/>
      <c r="N323" s="46">
        <f t="shared" si="25"/>
        <v>20</v>
      </c>
      <c r="O323" s="46"/>
      <c r="P323" s="50"/>
      <c r="Q323" s="46"/>
      <c r="R323" s="44"/>
      <c r="S323" s="106"/>
      <c r="T323" s="106"/>
      <c r="U323" s="106"/>
      <c r="V323" s="152"/>
      <c r="W323" s="138"/>
    </row>
    <row r="324" spans="1:23">
      <c r="A324" s="106"/>
      <c r="B324" s="106"/>
      <c r="C324" s="106"/>
      <c r="D324" s="106"/>
      <c r="E324" s="106"/>
      <c r="F324" s="106"/>
      <c r="G324" s="106"/>
      <c r="H324" s="46" t="s">
        <v>326</v>
      </c>
      <c r="I324" s="46">
        <v>260</v>
      </c>
      <c r="J324" s="46">
        <v>320</v>
      </c>
      <c r="K324" s="46">
        <v>1</v>
      </c>
      <c r="L324" s="46"/>
      <c r="M324" s="46"/>
      <c r="N324" s="46">
        <f t="shared" si="25"/>
        <v>30</v>
      </c>
      <c r="O324" s="46"/>
      <c r="P324" s="50"/>
      <c r="Q324" s="46"/>
      <c r="R324" s="44"/>
      <c r="S324" s="106"/>
      <c r="T324" s="106"/>
      <c r="U324" s="106"/>
      <c r="V324" s="152"/>
      <c r="W324" s="138"/>
    </row>
    <row r="325" spans="1:23">
      <c r="A325" s="106"/>
      <c r="B325" s="106"/>
      <c r="C325" s="106"/>
      <c r="D325" s="106"/>
      <c r="E325" s="106"/>
      <c r="F325" s="106"/>
      <c r="G325" s="106"/>
      <c r="H325" s="46" t="s">
        <v>326</v>
      </c>
      <c r="I325" s="46">
        <v>260</v>
      </c>
      <c r="J325" s="46">
        <v>460</v>
      </c>
      <c r="K325" s="46">
        <v>1</v>
      </c>
      <c r="L325" s="46"/>
      <c r="M325" s="46"/>
      <c r="N325" s="46">
        <f t="shared" si="25"/>
        <v>100</v>
      </c>
      <c r="O325" s="46"/>
      <c r="P325" s="50"/>
      <c r="Q325" s="46"/>
      <c r="R325" s="44"/>
      <c r="S325" s="106"/>
      <c r="T325" s="106"/>
      <c r="U325" s="106"/>
      <c r="V325" s="152"/>
      <c r="W325" s="138"/>
    </row>
    <row r="326" spans="1:23">
      <c r="A326" s="106"/>
      <c r="B326" s="106"/>
      <c r="C326" s="106"/>
      <c r="D326" s="106"/>
      <c r="E326" s="106"/>
      <c r="F326" s="106"/>
      <c r="G326" s="106"/>
      <c r="H326" s="46" t="s">
        <v>333</v>
      </c>
      <c r="I326" s="46">
        <v>300</v>
      </c>
      <c r="J326" s="46">
        <v>380</v>
      </c>
      <c r="K326" s="46">
        <v>1</v>
      </c>
      <c r="L326" s="46"/>
      <c r="M326" s="46"/>
      <c r="N326" s="46">
        <f t="shared" si="25"/>
        <v>40</v>
      </c>
      <c r="O326" s="46"/>
      <c r="P326" s="50"/>
      <c r="Q326" s="46"/>
      <c r="R326" s="44"/>
      <c r="S326" s="106"/>
      <c r="T326" s="106"/>
      <c r="U326" s="106"/>
      <c r="V326" s="152"/>
      <c r="W326" s="138"/>
    </row>
    <row r="327" spans="1:23">
      <c r="A327" s="106"/>
      <c r="B327" s="106"/>
      <c r="C327" s="106"/>
      <c r="D327" s="106"/>
      <c r="E327" s="106"/>
      <c r="F327" s="106"/>
      <c r="G327" s="106"/>
      <c r="H327" s="46" t="s">
        <v>333</v>
      </c>
      <c r="I327" s="46">
        <v>300</v>
      </c>
      <c r="J327" s="46">
        <v>450</v>
      </c>
      <c r="K327" s="46">
        <v>1</v>
      </c>
      <c r="L327" s="46"/>
      <c r="M327" s="46"/>
      <c r="N327" s="46">
        <f t="shared" si="25"/>
        <v>75</v>
      </c>
      <c r="O327" s="46"/>
      <c r="P327" s="50"/>
      <c r="Q327" s="46"/>
      <c r="R327" s="44"/>
      <c r="S327" s="106"/>
      <c r="T327" s="106"/>
      <c r="U327" s="106"/>
      <c r="V327" s="152"/>
      <c r="W327" s="138"/>
    </row>
    <row r="328" spans="1:23">
      <c r="A328" s="106"/>
      <c r="B328" s="106"/>
      <c r="C328" s="106"/>
      <c r="D328" s="106"/>
      <c r="E328" s="106"/>
      <c r="F328" s="106"/>
      <c r="G328" s="106"/>
      <c r="H328" s="46" t="s">
        <v>333</v>
      </c>
      <c r="I328" s="46">
        <v>300</v>
      </c>
      <c r="J328" s="46">
        <v>480</v>
      </c>
      <c r="K328" s="46">
        <v>1</v>
      </c>
      <c r="L328" s="46"/>
      <c r="M328" s="46"/>
      <c r="N328" s="46">
        <f t="shared" si="25"/>
        <v>90</v>
      </c>
      <c r="O328" s="46"/>
      <c r="P328" s="50"/>
      <c r="Q328" s="46"/>
      <c r="R328" s="44"/>
      <c r="S328" s="106"/>
      <c r="T328" s="106"/>
      <c r="U328" s="106"/>
      <c r="V328" s="152"/>
      <c r="W328" s="138"/>
    </row>
    <row r="329" spans="1:23">
      <c r="A329" s="106"/>
      <c r="B329" s="106"/>
      <c r="C329" s="106"/>
      <c r="D329" s="106"/>
      <c r="E329" s="106"/>
      <c r="F329" s="106"/>
      <c r="G329" s="106"/>
      <c r="H329" s="46" t="s">
        <v>324</v>
      </c>
      <c r="I329" s="46">
        <v>240</v>
      </c>
      <c r="J329" s="46">
        <v>260</v>
      </c>
      <c r="K329" s="46">
        <v>1</v>
      </c>
      <c r="L329" s="46"/>
      <c r="M329" s="46"/>
      <c r="N329" s="46">
        <f t="shared" si="25"/>
        <v>10</v>
      </c>
      <c r="O329" s="46"/>
      <c r="P329" s="50"/>
      <c r="Q329" s="46"/>
      <c r="R329" s="44"/>
      <c r="S329" s="106"/>
      <c r="T329" s="106"/>
      <c r="U329" s="106"/>
      <c r="V329" s="152"/>
      <c r="W329" s="138"/>
    </row>
    <row r="330" spans="1:23">
      <c r="A330" s="106"/>
      <c r="B330" s="106"/>
      <c r="C330" s="106"/>
      <c r="D330" s="106"/>
      <c r="E330" s="106"/>
      <c r="F330" s="106"/>
      <c r="G330" s="106"/>
      <c r="H330" s="46" t="s">
        <v>324</v>
      </c>
      <c r="I330" s="46">
        <v>240</v>
      </c>
      <c r="J330" s="46">
        <v>380</v>
      </c>
      <c r="K330" s="46">
        <v>1</v>
      </c>
      <c r="L330" s="46"/>
      <c r="M330" s="46"/>
      <c r="N330" s="46">
        <f t="shared" si="25"/>
        <v>70</v>
      </c>
      <c r="O330" s="46"/>
      <c r="P330" s="50"/>
      <c r="Q330" s="46"/>
      <c r="R330" s="44"/>
      <c r="S330" s="106"/>
      <c r="T330" s="106"/>
      <c r="U330" s="106"/>
      <c r="V330" s="152"/>
      <c r="W330" s="138"/>
    </row>
    <row r="331" spans="1:23" ht="14.25" thickBot="1">
      <c r="A331" s="134"/>
      <c r="B331" s="134"/>
      <c r="C331" s="134"/>
      <c r="D331" s="134"/>
      <c r="E331" s="134"/>
      <c r="F331" s="134"/>
      <c r="G331" s="134"/>
      <c r="H331" s="83" t="s">
        <v>324</v>
      </c>
      <c r="I331" s="83">
        <v>240</v>
      </c>
      <c r="J331" s="83">
        <v>480</v>
      </c>
      <c r="K331" s="83">
        <v>1</v>
      </c>
      <c r="L331" s="83"/>
      <c r="M331" s="83"/>
      <c r="N331" s="83">
        <f t="shared" si="25"/>
        <v>120</v>
      </c>
      <c r="O331" s="99"/>
      <c r="P331" s="64"/>
      <c r="Q331" s="83"/>
      <c r="R331" s="65"/>
      <c r="S331" s="134"/>
      <c r="T331" s="134"/>
      <c r="U331" s="134"/>
      <c r="V331" s="153"/>
      <c r="W331" s="138"/>
    </row>
    <row r="332" spans="1:23" ht="15" thickTop="1" thickBot="1">
      <c r="A332" s="140" t="s">
        <v>268</v>
      </c>
      <c r="B332" s="140" t="s">
        <v>269</v>
      </c>
      <c r="C332" s="140"/>
      <c r="D332" s="140">
        <v>1</v>
      </c>
      <c r="E332" s="140" t="s">
        <v>270</v>
      </c>
      <c r="F332" s="140"/>
      <c r="G332" s="140" t="s">
        <v>343</v>
      </c>
      <c r="H332" s="75" t="s">
        <v>337</v>
      </c>
      <c r="I332" s="75">
        <v>320</v>
      </c>
      <c r="J332" s="75">
        <v>320</v>
      </c>
      <c r="K332" s="75">
        <v>2</v>
      </c>
      <c r="L332" s="75"/>
      <c r="M332" s="143" t="s">
        <v>341</v>
      </c>
      <c r="N332" s="75">
        <f t="shared" si="25"/>
        <v>0</v>
      </c>
      <c r="O332" s="101">
        <f>J332-K332-N332</f>
        <v>318</v>
      </c>
      <c r="P332" s="78">
        <v>0.13300000000000001</v>
      </c>
      <c r="Q332" s="141">
        <v>3.3599999999999998E-2</v>
      </c>
      <c r="R332" s="79">
        <f>O332*(1-P332)</f>
        <v>275.70600000000002</v>
      </c>
      <c r="S332" s="75"/>
      <c r="T332" s="75"/>
      <c r="U332" s="140" t="s">
        <v>285</v>
      </c>
      <c r="V332" s="145" t="s">
        <v>342</v>
      </c>
      <c r="W332" s="138"/>
    </row>
    <row r="333" spans="1:23" ht="15" thickTop="1" thickBot="1">
      <c r="A333" s="111"/>
      <c r="B333" s="111"/>
      <c r="C333" s="111"/>
      <c r="D333" s="111"/>
      <c r="E333" s="111"/>
      <c r="F333" s="111"/>
      <c r="G333" s="111"/>
      <c r="H333" s="48" t="s">
        <v>338</v>
      </c>
      <c r="I333" s="48">
        <v>360</v>
      </c>
      <c r="J333" s="48">
        <v>360</v>
      </c>
      <c r="K333" s="48">
        <v>2</v>
      </c>
      <c r="L333" s="48"/>
      <c r="M333" s="118"/>
      <c r="N333" s="48">
        <f t="shared" si="25"/>
        <v>0</v>
      </c>
      <c r="O333" s="100">
        <f>J333-K333-N333</f>
        <v>358</v>
      </c>
      <c r="P333" s="104">
        <v>0.13300000000000001</v>
      </c>
      <c r="Q333" s="111"/>
      <c r="R333" s="79">
        <f t="shared" ref="R333:R339" si="26">O333*(1-P333)</f>
        <v>310.38600000000002</v>
      </c>
      <c r="S333" s="48"/>
      <c r="T333" s="48"/>
      <c r="U333" s="111"/>
      <c r="V333" s="146"/>
      <c r="W333" s="138"/>
    </row>
    <row r="334" spans="1:23" ht="15" thickTop="1" thickBot="1">
      <c r="A334" s="111"/>
      <c r="B334" s="111"/>
      <c r="C334" s="111"/>
      <c r="D334" s="111"/>
      <c r="E334" s="111"/>
      <c r="F334" s="111"/>
      <c r="G334" s="111"/>
      <c r="H334" s="48" t="s">
        <v>339</v>
      </c>
      <c r="I334" s="48">
        <v>400</v>
      </c>
      <c r="J334" s="48">
        <v>400</v>
      </c>
      <c r="K334" s="48">
        <v>2</v>
      </c>
      <c r="L334" s="48"/>
      <c r="M334" s="118"/>
      <c r="N334" s="48">
        <f t="shared" si="25"/>
        <v>0</v>
      </c>
      <c r="O334" s="48">
        <f>J334-K334-N334-42</f>
        <v>356</v>
      </c>
      <c r="P334" s="104">
        <v>0.13300000000000001</v>
      </c>
      <c r="Q334" s="111"/>
      <c r="R334" s="79">
        <f t="shared" si="26"/>
        <v>308.65199999999999</v>
      </c>
      <c r="S334" s="79">
        <f>42*1*3.36%</f>
        <v>1.4112</v>
      </c>
      <c r="T334" s="8">
        <f>R334-S334</f>
        <v>307.24079999999998</v>
      </c>
      <c r="U334" s="111"/>
      <c r="V334" s="146"/>
      <c r="W334" s="138"/>
    </row>
    <row r="335" spans="1:23" ht="15" thickTop="1" thickBot="1">
      <c r="A335" s="111"/>
      <c r="B335" s="111"/>
      <c r="C335" s="111"/>
      <c r="D335" s="111"/>
      <c r="E335" s="111"/>
      <c r="F335" s="111"/>
      <c r="G335" s="111"/>
      <c r="H335" s="48" t="s">
        <v>339</v>
      </c>
      <c r="I335" s="48">
        <v>400</v>
      </c>
      <c r="J335" s="48">
        <v>500</v>
      </c>
      <c r="K335" s="48">
        <v>2</v>
      </c>
      <c r="L335" s="48"/>
      <c r="M335" s="118"/>
      <c r="N335" s="48">
        <f t="shared" si="25"/>
        <v>50</v>
      </c>
      <c r="O335" s="101">
        <f t="shared" ref="O335:O339" si="27">J335-K335-N335-42</f>
        <v>406</v>
      </c>
      <c r="P335" s="104">
        <v>0.13300000000000001</v>
      </c>
      <c r="Q335" s="111"/>
      <c r="R335" s="79">
        <f t="shared" si="26"/>
        <v>352.00200000000001</v>
      </c>
      <c r="S335" s="79">
        <f t="shared" ref="S335:S339" si="28">42*1*3.36%</f>
        <v>1.4112</v>
      </c>
      <c r="T335" s="8">
        <f t="shared" ref="T335:T339" si="29">R335-S335</f>
        <v>350.5908</v>
      </c>
      <c r="U335" s="111"/>
      <c r="V335" s="146"/>
      <c r="W335" s="138"/>
    </row>
    <row r="336" spans="1:23" ht="15" thickTop="1" thickBot="1">
      <c r="A336" s="111"/>
      <c r="B336" s="111"/>
      <c r="C336" s="111"/>
      <c r="D336" s="111"/>
      <c r="E336" s="111"/>
      <c r="F336" s="111"/>
      <c r="G336" s="111"/>
      <c r="H336" s="48" t="s">
        <v>339</v>
      </c>
      <c r="I336" s="48">
        <v>400</v>
      </c>
      <c r="J336" s="48">
        <v>580</v>
      </c>
      <c r="K336" s="48">
        <v>2</v>
      </c>
      <c r="L336" s="48"/>
      <c r="M336" s="118"/>
      <c r="N336" s="48">
        <f t="shared" si="25"/>
        <v>90</v>
      </c>
      <c r="O336" s="101">
        <f t="shared" si="27"/>
        <v>446</v>
      </c>
      <c r="P336" s="104">
        <v>0.13300000000000001</v>
      </c>
      <c r="Q336" s="111"/>
      <c r="R336" s="79">
        <f t="shared" si="26"/>
        <v>386.68200000000002</v>
      </c>
      <c r="S336" s="79">
        <f t="shared" si="28"/>
        <v>1.4112</v>
      </c>
      <c r="T336" s="8">
        <f t="shared" si="29"/>
        <v>385.27080000000001</v>
      </c>
      <c r="U336" s="111"/>
      <c r="V336" s="146"/>
      <c r="W336" s="138"/>
    </row>
    <row r="337" spans="1:34" ht="15" thickTop="1" thickBot="1">
      <c r="A337" s="111"/>
      <c r="B337" s="111"/>
      <c r="C337" s="111"/>
      <c r="D337" s="111"/>
      <c r="E337" s="111"/>
      <c r="F337" s="111"/>
      <c r="G337" s="111"/>
      <c r="H337" s="48" t="s">
        <v>340</v>
      </c>
      <c r="I337" s="48">
        <v>440</v>
      </c>
      <c r="J337" s="48">
        <v>620</v>
      </c>
      <c r="K337" s="48">
        <v>2</v>
      </c>
      <c r="L337" s="48"/>
      <c r="M337" s="118"/>
      <c r="N337" s="48">
        <f t="shared" si="25"/>
        <v>90</v>
      </c>
      <c r="O337" s="101">
        <f t="shared" si="27"/>
        <v>486</v>
      </c>
      <c r="P337" s="104">
        <v>0.13300000000000001</v>
      </c>
      <c r="Q337" s="111"/>
      <c r="R337" s="79">
        <f t="shared" si="26"/>
        <v>421.36200000000002</v>
      </c>
      <c r="S337" s="79">
        <f t="shared" si="28"/>
        <v>1.4112</v>
      </c>
      <c r="T337" s="8">
        <f t="shared" si="29"/>
        <v>419.95080000000002</v>
      </c>
      <c r="U337" s="111"/>
      <c r="V337" s="146"/>
      <c r="W337" s="138"/>
    </row>
    <row r="338" spans="1:34" ht="15" thickTop="1" thickBot="1">
      <c r="A338" s="111"/>
      <c r="B338" s="111"/>
      <c r="C338" s="111"/>
      <c r="D338" s="111"/>
      <c r="E338" s="111"/>
      <c r="F338" s="111"/>
      <c r="G338" s="111"/>
      <c r="H338" s="48" t="s">
        <v>340</v>
      </c>
      <c r="I338" s="48">
        <v>440</v>
      </c>
      <c r="J338" s="48">
        <v>540</v>
      </c>
      <c r="K338" s="48">
        <v>2</v>
      </c>
      <c r="L338" s="48"/>
      <c r="M338" s="118"/>
      <c r="N338" s="48">
        <f t="shared" si="25"/>
        <v>50</v>
      </c>
      <c r="O338" s="101">
        <f t="shared" si="27"/>
        <v>446</v>
      </c>
      <c r="P338" s="104">
        <v>0.13300000000000001</v>
      </c>
      <c r="Q338" s="111"/>
      <c r="R338" s="79">
        <f t="shared" si="26"/>
        <v>386.68200000000002</v>
      </c>
      <c r="S338" s="79">
        <f t="shared" si="28"/>
        <v>1.4112</v>
      </c>
      <c r="T338" s="8">
        <f t="shared" si="29"/>
        <v>385.27080000000001</v>
      </c>
      <c r="U338" s="111"/>
      <c r="V338" s="146"/>
      <c r="W338" s="138"/>
    </row>
    <row r="339" spans="1:34" ht="27.6" customHeight="1" thickTop="1" thickBot="1">
      <c r="A339" s="105"/>
      <c r="B339" s="105"/>
      <c r="C339" s="105"/>
      <c r="D339" s="105"/>
      <c r="E339" s="105"/>
      <c r="F339" s="105"/>
      <c r="G339" s="105"/>
      <c r="H339" s="62" t="s">
        <v>340</v>
      </c>
      <c r="I339" s="62">
        <v>440</v>
      </c>
      <c r="J339" s="62">
        <v>450</v>
      </c>
      <c r="K339" s="62">
        <v>2</v>
      </c>
      <c r="L339" s="62"/>
      <c r="M339" s="144"/>
      <c r="N339" s="62">
        <f t="shared" si="25"/>
        <v>5</v>
      </c>
      <c r="O339" s="101">
        <f t="shared" si="27"/>
        <v>401</v>
      </c>
      <c r="P339" s="104">
        <v>0.13300000000000001</v>
      </c>
      <c r="Q339" s="142"/>
      <c r="R339" s="79">
        <f t="shared" si="26"/>
        <v>347.66699999999997</v>
      </c>
      <c r="S339" s="79">
        <f t="shared" si="28"/>
        <v>1.4112</v>
      </c>
      <c r="T339" s="8">
        <f t="shared" si="29"/>
        <v>346.25579999999997</v>
      </c>
      <c r="U339" s="142"/>
      <c r="V339" s="147"/>
      <c r="W339" s="138"/>
    </row>
    <row r="340" spans="1:34" ht="15" customHeight="1" thickTop="1">
      <c r="A340" s="111" t="s">
        <v>268</v>
      </c>
      <c r="B340" s="111" t="s">
        <v>269</v>
      </c>
      <c r="C340" s="111">
        <v>72561</v>
      </c>
      <c r="D340" s="111">
        <v>1</v>
      </c>
      <c r="E340" s="111" t="s">
        <v>270</v>
      </c>
      <c r="F340" s="111"/>
      <c r="G340" s="111" t="s">
        <v>358</v>
      </c>
      <c r="H340" s="94" t="s">
        <v>345</v>
      </c>
      <c r="I340" s="75"/>
      <c r="J340" s="75"/>
      <c r="K340" s="75"/>
      <c r="L340" s="75"/>
      <c r="M340" s="75"/>
      <c r="N340" s="75"/>
      <c r="O340" s="95">
        <v>21.3</v>
      </c>
      <c r="P340" s="10">
        <v>0.113</v>
      </c>
      <c r="Q340" s="75"/>
      <c r="R340" s="8">
        <f t="shared" ref="R340:R341" si="30">O340*1*(1-P340)</f>
        <v>18.8931</v>
      </c>
      <c r="S340" s="75"/>
      <c r="T340" s="75"/>
      <c r="U340" s="133" t="s">
        <v>373</v>
      </c>
      <c r="V340" s="135" t="s">
        <v>359</v>
      </c>
    </row>
    <row r="341" spans="1:34">
      <c r="A341" s="111"/>
      <c r="B341" s="111"/>
      <c r="C341" s="111"/>
      <c r="D341" s="111"/>
      <c r="E341" s="111"/>
      <c r="F341" s="111"/>
      <c r="G341" s="111"/>
      <c r="H341" s="87" t="s">
        <v>346</v>
      </c>
      <c r="I341" s="48"/>
      <c r="J341" s="48"/>
      <c r="K341" s="48"/>
      <c r="L341" s="48"/>
      <c r="M341" s="48"/>
      <c r="N341" s="48"/>
      <c r="O341" s="84">
        <v>20.8</v>
      </c>
      <c r="P341" s="10">
        <v>0.113</v>
      </c>
      <c r="Q341" s="48"/>
      <c r="R341" s="8">
        <f t="shared" si="30"/>
        <v>18.4496</v>
      </c>
      <c r="S341" s="48"/>
      <c r="T341" s="48"/>
      <c r="U341" s="106"/>
      <c r="V341" s="136"/>
    </row>
    <row r="342" spans="1:34">
      <c r="A342" s="111"/>
      <c r="B342" s="111"/>
      <c r="C342" s="111"/>
      <c r="D342" s="111"/>
      <c r="E342" s="111"/>
      <c r="F342" s="111"/>
      <c r="G342" s="111"/>
      <c r="H342" s="87" t="s">
        <v>347</v>
      </c>
      <c r="I342" s="48"/>
      <c r="J342" s="48"/>
      <c r="K342" s="48"/>
      <c r="L342" s="48"/>
      <c r="M342" s="48"/>
      <c r="N342" s="48"/>
      <c r="O342" s="84">
        <v>20.3</v>
      </c>
      <c r="P342" s="10">
        <v>0.113</v>
      </c>
      <c r="Q342" s="48"/>
      <c r="R342" s="8">
        <f>O342*1*(1-P342)</f>
        <v>18.0061</v>
      </c>
      <c r="S342" s="48"/>
      <c r="T342" s="48"/>
      <c r="U342" s="106"/>
      <c r="V342" s="136"/>
    </row>
    <row r="343" spans="1:34">
      <c r="A343" s="111"/>
      <c r="B343" s="111"/>
      <c r="C343" s="111"/>
      <c r="D343" s="111"/>
      <c r="E343" s="111"/>
      <c r="F343" s="111"/>
      <c r="G343" s="111"/>
      <c r="H343" s="87" t="s">
        <v>348</v>
      </c>
      <c r="I343" s="48"/>
      <c r="J343" s="48"/>
      <c r="K343" s="48"/>
      <c r="L343" s="48"/>
      <c r="M343" s="48"/>
      <c r="N343" s="48"/>
      <c r="O343" s="84">
        <v>19.3</v>
      </c>
      <c r="P343" s="10">
        <v>0.113</v>
      </c>
      <c r="Q343" s="48"/>
      <c r="R343" s="8">
        <f t="shared" ref="R343:R364" si="31">O343*1*(1-P343)</f>
        <v>17.1191</v>
      </c>
      <c r="S343" s="48"/>
      <c r="T343" s="48"/>
      <c r="U343" s="106"/>
      <c r="V343" s="136"/>
    </row>
    <row r="344" spans="1:34">
      <c r="A344" s="111"/>
      <c r="B344" s="111"/>
      <c r="C344" s="111"/>
      <c r="D344" s="111"/>
      <c r="E344" s="111"/>
      <c r="F344" s="111"/>
      <c r="G344" s="111"/>
      <c r="H344" s="87" t="s">
        <v>349</v>
      </c>
      <c r="I344" s="48"/>
      <c r="J344" s="48"/>
      <c r="K344" s="48"/>
      <c r="L344" s="48"/>
      <c r="M344" s="48"/>
      <c r="N344" s="48"/>
      <c r="O344" s="84">
        <v>16.8</v>
      </c>
      <c r="P344" s="10">
        <v>0.113</v>
      </c>
      <c r="Q344" s="48"/>
      <c r="R344" s="8">
        <f t="shared" si="31"/>
        <v>14.9016</v>
      </c>
      <c r="S344" s="48"/>
      <c r="T344" s="48"/>
      <c r="U344" s="106"/>
      <c r="V344" s="136"/>
    </row>
    <row r="345" spans="1:34">
      <c r="A345" s="111"/>
      <c r="B345" s="111"/>
      <c r="C345" s="111"/>
      <c r="D345" s="111"/>
      <c r="E345" s="111"/>
      <c r="F345" s="111"/>
      <c r="G345" s="111"/>
      <c r="H345" s="87" t="s">
        <v>350</v>
      </c>
      <c r="I345" s="48"/>
      <c r="J345" s="48"/>
      <c r="K345" s="48"/>
      <c r="L345" s="48"/>
      <c r="M345" s="48"/>
      <c r="N345" s="48"/>
      <c r="O345" s="84">
        <v>18.3</v>
      </c>
      <c r="P345" s="10">
        <v>0.113</v>
      </c>
      <c r="Q345" s="48"/>
      <c r="R345" s="8">
        <f t="shared" si="31"/>
        <v>16.232099999999999</v>
      </c>
      <c r="S345" s="48"/>
      <c r="T345" s="48"/>
      <c r="U345" s="106"/>
      <c r="V345" s="136"/>
    </row>
    <row r="346" spans="1:34">
      <c r="A346" s="111"/>
      <c r="B346" s="111"/>
      <c r="C346" s="111"/>
      <c r="D346" s="111"/>
      <c r="E346" s="111"/>
      <c r="F346" s="111"/>
      <c r="G346" s="111"/>
      <c r="H346" s="87" t="s">
        <v>351</v>
      </c>
      <c r="I346" s="48"/>
      <c r="J346" s="48"/>
      <c r="K346" s="48"/>
      <c r="L346" s="48"/>
      <c r="M346" s="48"/>
      <c r="N346" s="48"/>
      <c r="O346" s="84">
        <v>16.5</v>
      </c>
      <c r="P346" s="10">
        <v>0.113</v>
      </c>
      <c r="Q346" s="48"/>
      <c r="R346" s="8">
        <f t="shared" si="31"/>
        <v>14.6355</v>
      </c>
      <c r="S346" s="48"/>
      <c r="T346" s="48"/>
      <c r="U346" s="106"/>
      <c r="V346" s="136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91"/>
    </row>
    <row r="347" spans="1:34">
      <c r="A347" s="111"/>
      <c r="B347" s="111"/>
      <c r="C347" s="111"/>
      <c r="D347" s="111"/>
      <c r="E347" s="111"/>
      <c r="F347" s="111"/>
      <c r="G347" s="111"/>
      <c r="H347" s="87" t="s">
        <v>352</v>
      </c>
      <c r="I347" s="48"/>
      <c r="J347" s="48"/>
      <c r="K347" s="48"/>
      <c r="L347" s="48"/>
      <c r="M347" s="48"/>
      <c r="N347" s="48"/>
      <c r="O347" s="84">
        <v>17.25</v>
      </c>
      <c r="P347" s="10">
        <v>0.113</v>
      </c>
      <c r="Q347" s="48"/>
      <c r="R347" s="8">
        <f t="shared" si="31"/>
        <v>15.300750000000001</v>
      </c>
      <c r="S347" s="48"/>
      <c r="T347" s="48"/>
      <c r="U347" s="106"/>
      <c r="V347" s="136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</row>
    <row r="348" spans="1:34">
      <c r="A348" s="111"/>
      <c r="B348" s="111"/>
      <c r="C348" s="111"/>
      <c r="D348" s="111"/>
      <c r="E348" s="111"/>
      <c r="F348" s="111"/>
      <c r="G348" s="111"/>
      <c r="H348" s="87" t="s">
        <v>353</v>
      </c>
      <c r="I348" s="48"/>
      <c r="J348" s="48"/>
      <c r="K348" s="48"/>
      <c r="L348" s="48"/>
      <c r="M348" s="48"/>
      <c r="N348" s="48"/>
      <c r="O348" s="84">
        <v>16.3</v>
      </c>
      <c r="P348" s="10">
        <v>0.113</v>
      </c>
      <c r="Q348" s="48"/>
      <c r="R348" s="8">
        <f t="shared" si="31"/>
        <v>14.4581</v>
      </c>
      <c r="S348" s="48"/>
      <c r="T348" s="48"/>
      <c r="U348" s="106"/>
      <c r="V348" s="136"/>
      <c r="W348" s="93"/>
      <c r="X348" s="91"/>
      <c r="Y348" s="92"/>
      <c r="Z348" s="92"/>
      <c r="AA348" s="92"/>
      <c r="AB348" s="93"/>
      <c r="AC348" s="93"/>
      <c r="AD348" s="93"/>
      <c r="AE348" s="93"/>
      <c r="AF348" s="93"/>
      <c r="AG348" s="93"/>
      <c r="AH348" s="93"/>
    </row>
    <row r="349" spans="1:34">
      <c r="A349" s="111"/>
      <c r="B349" s="111"/>
      <c r="C349" s="111"/>
      <c r="D349" s="111"/>
      <c r="E349" s="111"/>
      <c r="F349" s="111"/>
      <c r="G349" s="111"/>
      <c r="H349" s="87" t="s">
        <v>354</v>
      </c>
      <c r="I349" s="48"/>
      <c r="J349" s="48"/>
      <c r="K349" s="48"/>
      <c r="L349" s="48"/>
      <c r="M349" s="48"/>
      <c r="N349" s="48"/>
      <c r="O349" s="84">
        <v>19.7</v>
      </c>
      <c r="P349" s="10">
        <v>0.113</v>
      </c>
      <c r="Q349" s="48"/>
      <c r="R349" s="8">
        <f t="shared" si="31"/>
        <v>17.4739</v>
      </c>
      <c r="S349" s="48"/>
      <c r="T349" s="48"/>
      <c r="U349" s="106"/>
      <c r="V349" s="136"/>
      <c r="W349" s="93"/>
      <c r="X349" s="91"/>
      <c r="Y349" s="92"/>
      <c r="Z349" s="92"/>
      <c r="AA349" s="92"/>
      <c r="AB349" s="93"/>
      <c r="AC349" s="93"/>
      <c r="AD349" s="93"/>
      <c r="AE349" s="93"/>
      <c r="AF349" s="93"/>
      <c r="AG349" s="93"/>
      <c r="AH349" s="93"/>
    </row>
    <row r="350" spans="1:34">
      <c r="A350" s="111"/>
      <c r="B350" s="111"/>
      <c r="C350" s="111"/>
      <c r="D350" s="111"/>
      <c r="E350" s="111"/>
      <c r="F350" s="111"/>
      <c r="G350" s="111"/>
      <c r="H350" s="87" t="s">
        <v>355</v>
      </c>
      <c r="I350" s="48"/>
      <c r="J350" s="48"/>
      <c r="K350" s="48"/>
      <c r="L350" s="48"/>
      <c r="M350" s="48"/>
      <c r="N350" s="48"/>
      <c r="O350" s="84">
        <v>20.3</v>
      </c>
      <c r="P350" s="10">
        <v>0.113</v>
      </c>
      <c r="Q350" s="48"/>
      <c r="R350" s="8">
        <f t="shared" si="31"/>
        <v>18.0061</v>
      </c>
      <c r="S350" s="48"/>
      <c r="T350" s="48"/>
      <c r="U350" s="106"/>
      <c r="V350" s="136"/>
      <c r="X350" s="92"/>
      <c r="Y350" s="33"/>
      <c r="Z350" s="33"/>
      <c r="AA350" s="33"/>
    </row>
    <row r="351" spans="1:34">
      <c r="A351" s="111"/>
      <c r="B351" s="111"/>
      <c r="C351" s="111"/>
      <c r="D351" s="111"/>
      <c r="E351" s="111"/>
      <c r="F351" s="111"/>
      <c r="G351" s="111"/>
      <c r="H351" s="87" t="s">
        <v>356</v>
      </c>
      <c r="I351" s="48"/>
      <c r="J351" s="48"/>
      <c r="K351" s="48"/>
      <c r="L351" s="48"/>
      <c r="M351" s="48"/>
      <c r="N351" s="48"/>
      <c r="O351" s="84">
        <v>19.7</v>
      </c>
      <c r="P351" s="10">
        <v>0.113</v>
      </c>
      <c r="Q351" s="48"/>
      <c r="R351" s="8">
        <f t="shared" si="31"/>
        <v>17.4739</v>
      </c>
      <c r="S351" s="48"/>
      <c r="T351" s="48"/>
      <c r="U351" s="106"/>
      <c r="V351" s="136"/>
      <c r="X351" s="92"/>
      <c r="Y351" s="33"/>
      <c r="Z351" s="33"/>
      <c r="AA351" s="33"/>
    </row>
    <row r="352" spans="1:34">
      <c r="A352" s="111"/>
      <c r="B352" s="111"/>
      <c r="C352" s="111"/>
      <c r="D352" s="111"/>
      <c r="E352" s="111"/>
      <c r="F352" s="111"/>
      <c r="G352" s="111"/>
      <c r="H352" s="88" t="s">
        <v>345</v>
      </c>
      <c r="I352" s="48"/>
      <c r="J352" s="48"/>
      <c r="K352" s="48"/>
      <c r="L352" s="48"/>
      <c r="M352" s="48"/>
      <c r="N352" s="48"/>
      <c r="O352" s="85">
        <v>21.3</v>
      </c>
      <c r="P352" s="10">
        <v>0.113</v>
      </c>
      <c r="Q352" s="48"/>
      <c r="R352" s="8">
        <f t="shared" si="31"/>
        <v>18.8931</v>
      </c>
      <c r="S352" s="48"/>
      <c r="T352" s="48"/>
      <c r="U352" s="106"/>
      <c r="V352" s="136"/>
      <c r="X352" s="93"/>
    </row>
    <row r="353" spans="1:24">
      <c r="A353" s="111"/>
      <c r="B353" s="111"/>
      <c r="C353" s="111"/>
      <c r="D353" s="111"/>
      <c r="E353" s="111"/>
      <c r="F353" s="111"/>
      <c r="G353" s="111"/>
      <c r="H353" s="88" t="s">
        <v>346</v>
      </c>
      <c r="I353" s="48"/>
      <c r="J353" s="48"/>
      <c r="K353" s="48"/>
      <c r="L353" s="48"/>
      <c r="M353" s="48"/>
      <c r="N353" s="48"/>
      <c r="O353" s="85">
        <v>20.8</v>
      </c>
      <c r="P353" s="10">
        <v>0.113</v>
      </c>
      <c r="Q353" s="48"/>
      <c r="R353" s="8">
        <f t="shared" si="31"/>
        <v>18.4496</v>
      </c>
      <c r="S353" s="48"/>
      <c r="T353" s="48"/>
      <c r="U353" s="106"/>
      <c r="V353" s="136"/>
      <c r="X353" s="93"/>
    </row>
    <row r="354" spans="1:24">
      <c r="A354" s="111"/>
      <c r="B354" s="111"/>
      <c r="C354" s="111"/>
      <c r="D354" s="111"/>
      <c r="E354" s="111"/>
      <c r="F354" s="111"/>
      <c r="G354" s="111"/>
      <c r="H354" s="88" t="s">
        <v>347</v>
      </c>
      <c r="I354" s="48"/>
      <c r="J354" s="48"/>
      <c r="K354" s="48"/>
      <c r="L354" s="48"/>
      <c r="M354" s="48"/>
      <c r="N354" s="48"/>
      <c r="O354" s="85">
        <v>20.3</v>
      </c>
      <c r="P354" s="10">
        <v>0.113</v>
      </c>
      <c r="Q354" s="48"/>
      <c r="R354" s="8">
        <f t="shared" si="31"/>
        <v>18.0061</v>
      </c>
      <c r="S354" s="48"/>
      <c r="T354" s="48"/>
      <c r="U354" s="106"/>
      <c r="V354" s="136"/>
    </row>
    <row r="355" spans="1:24">
      <c r="A355" s="111"/>
      <c r="B355" s="111"/>
      <c r="C355" s="111"/>
      <c r="D355" s="111"/>
      <c r="E355" s="111"/>
      <c r="F355" s="111"/>
      <c r="G355" s="111"/>
      <c r="H355" s="89" t="s">
        <v>348</v>
      </c>
      <c r="I355" s="48"/>
      <c r="J355" s="48"/>
      <c r="K355" s="48"/>
      <c r="L355" s="48"/>
      <c r="M355" s="48"/>
      <c r="N355" s="48"/>
      <c r="O355" s="85">
        <v>19.3</v>
      </c>
      <c r="P355" s="10">
        <v>0.113</v>
      </c>
      <c r="Q355" s="48"/>
      <c r="R355" s="8">
        <f t="shared" si="31"/>
        <v>17.1191</v>
      </c>
      <c r="S355" s="48"/>
      <c r="T355" s="48"/>
      <c r="U355" s="106"/>
      <c r="V355" s="136"/>
    </row>
    <row r="356" spans="1:24">
      <c r="A356" s="111"/>
      <c r="B356" s="111"/>
      <c r="C356" s="111"/>
      <c r="D356" s="111"/>
      <c r="E356" s="111"/>
      <c r="F356" s="111"/>
      <c r="G356" s="111"/>
      <c r="H356" s="88" t="s">
        <v>349</v>
      </c>
      <c r="I356" s="48"/>
      <c r="J356" s="48"/>
      <c r="K356" s="48"/>
      <c r="L356" s="48"/>
      <c r="M356" s="48"/>
      <c r="N356" s="48"/>
      <c r="O356" s="85">
        <v>16.8</v>
      </c>
      <c r="P356" s="10">
        <v>0.113</v>
      </c>
      <c r="Q356" s="48"/>
      <c r="R356" s="8">
        <f t="shared" si="31"/>
        <v>14.9016</v>
      </c>
      <c r="S356" s="48"/>
      <c r="T356" s="48"/>
      <c r="U356" s="106"/>
      <c r="V356" s="136"/>
    </row>
    <row r="357" spans="1:24">
      <c r="A357" s="111"/>
      <c r="B357" s="111"/>
      <c r="C357" s="111"/>
      <c r="D357" s="111"/>
      <c r="E357" s="111"/>
      <c r="F357" s="111"/>
      <c r="G357" s="111"/>
      <c r="H357" s="88" t="s">
        <v>350</v>
      </c>
      <c r="I357" s="48"/>
      <c r="J357" s="48"/>
      <c r="K357" s="48"/>
      <c r="L357" s="48"/>
      <c r="M357" s="48"/>
      <c r="N357" s="48"/>
      <c r="O357" s="85">
        <v>18.3</v>
      </c>
      <c r="P357" s="10">
        <v>0.113</v>
      </c>
      <c r="Q357" s="48"/>
      <c r="R357" s="8">
        <f t="shared" si="31"/>
        <v>16.232099999999999</v>
      </c>
      <c r="S357" s="48"/>
      <c r="T357" s="48"/>
      <c r="U357" s="106"/>
      <c r="V357" s="136"/>
    </row>
    <row r="358" spans="1:24">
      <c r="A358" s="111"/>
      <c r="B358" s="111"/>
      <c r="C358" s="111"/>
      <c r="D358" s="111"/>
      <c r="E358" s="111"/>
      <c r="F358" s="111"/>
      <c r="G358" s="111"/>
      <c r="H358" s="88" t="s">
        <v>351</v>
      </c>
      <c r="I358" s="48"/>
      <c r="J358" s="48"/>
      <c r="K358" s="48"/>
      <c r="L358" s="48"/>
      <c r="M358" s="48"/>
      <c r="N358" s="48"/>
      <c r="O358" s="85">
        <v>16.5</v>
      </c>
      <c r="P358" s="10">
        <v>0.113</v>
      </c>
      <c r="Q358" s="48"/>
      <c r="R358" s="8">
        <f t="shared" si="31"/>
        <v>14.6355</v>
      </c>
      <c r="S358" s="48"/>
      <c r="T358" s="48"/>
      <c r="U358" s="106"/>
      <c r="V358" s="136"/>
    </row>
    <row r="359" spans="1:24">
      <c r="A359" s="111"/>
      <c r="B359" s="111"/>
      <c r="C359" s="111"/>
      <c r="D359" s="111"/>
      <c r="E359" s="111"/>
      <c r="F359" s="111"/>
      <c r="G359" s="111"/>
      <c r="H359" s="88" t="s">
        <v>352</v>
      </c>
      <c r="I359" s="48"/>
      <c r="J359" s="48"/>
      <c r="K359" s="48"/>
      <c r="L359" s="48"/>
      <c r="M359" s="48"/>
      <c r="N359" s="48"/>
      <c r="O359" s="85">
        <v>17.25</v>
      </c>
      <c r="P359" s="10">
        <v>0.113</v>
      </c>
      <c r="Q359" s="48"/>
      <c r="R359" s="8">
        <f t="shared" si="31"/>
        <v>15.300750000000001</v>
      </c>
      <c r="S359" s="48"/>
      <c r="T359" s="48"/>
      <c r="U359" s="106"/>
      <c r="V359" s="136"/>
    </row>
    <row r="360" spans="1:24">
      <c r="A360" s="111"/>
      <c r="B360" s="111"/>
      <c r="C360" s="111"/>
      <c r="D360" s="111"/>
      <c r="E360" s="111"/>
      <c r="F360" s="111"/>
      <c r="G360" s="111"/>
      <c r="H360" s="88" t="s">
        <v>353</v>
      </c>
      <c r="I360" s="48"/>
      <c r="J360" s="48"/>
      <c r="K360" s="48"/>
      <c r="L360" s="48"/>
      <c r="M360" s="48"/>
      <c r="N360" s="48"/>
      <c r="O360" s="85">
        <v>16.3</v>
      </c>
      <c r="P360" s="10">
        <v>0.113</v>
      </c>
      <c r="Q360" s="48"/>
      <c r="R360" s="8">
        <f t="shared" si="31"/>
        <v>14.4581</v>
      </c>
      <c r="S360" s="48"/>
      <c r="T360" s="48"/>
      <c r="U360" s="106"/>
      <c r="V360" s="136"/>
    </row>
    <row r="361" spans="1:24">
      <c r="A361" s="111"/>
      <c r="B361" s="111"/>
      <c r="C361" s="111"/>
      <c r="D361" s="111"/>
      <c r="E361" s="111"/>
      <c r="F361" s="111"/>
      <c r="G361" s="111"/>
      <c r="H361" s="90" t="s">
        <v>354</v>
      </c>
      <c r="I361" s="48"/>
      <c r="J361" s="48"/>
      <c r="K361" s="48"/>
      <c r="L361" s="48"/>
      <c r="M361" s="48"/>
      <c r="N361" s="48"/>
      <c r="O361" s="86">
        <v>19.7</v>
      </c>
      <c r="P361" s="10">
        <v>0.113</v>
      </c>
      <c r="Q361" s="48"/>
      <c r="R361" s="8">
        <f t="shared" si="31"/>
        <v>17.4739</v>
      </c>
      <c r="S361" s="48"/>
      <c r="T361" s="48"/>
      <c r="U361" s="106"/>
      <c r="V361" s="136"/>
    </row>
    <row r="362" spans="1:24">
      <c r="A362" s="111"/>
      <c r="B362" s="111"/>
      <c r="C362" s="111"/>
      <c r="D362" s="111"/>
      <c r="E362" s="111"/>
      <c r="F362" s="111"/>
      <c r="G362" s="111"/>
      <c r="H362" s="90" t="s">
        <v>355</v>
      </c>
      <c r="I362" s="48"/>
      <c r="J362" s="48"/>
      <c r="K362" s="48"/>
      <c r="L362" s="48"/>
      <c r="M362" s="48"/>
      <c r="N362" s="48"/>
      <c r="O362" s="86">
        <v>20.3</v>
      </c>
      <c r="P362" s="10">
        <v>0.113</v>
      </c>
      <c r="Q362" s="48"/>
      <c r="R362" s="8">
        <f t="shared" si="31"/>
        <v>18.0061</v>
      </c>
      <c r="S362" s="48"/>
      <c r="T362" s="48"/>
      <c r="U362" s="106"/>
      <c r="V362" s="136"/>
    </row>
    <row r="363" spans="1:24">
      <c r="A363" s="111"/>
      <c r="B363" s="111"/>
      <c r="C363" s="111"/>
      <c r="D363" s="111"/>
      <c r="E363" s="111"/>
      <c r="F363" s="111"/>
      <c r="G363" s="111"/>
      <c r="H363" s="90" t="s">
        <v>356</v>
      </c>
      <c r="I363" s="48"/>
      <c r="J363" s="48"/>
      <c r="K363" s="48"/>
      <c r="L363" s="48"/>
      <c r="M363" s="48"/>
      <c r="N363" s="48"/>
      <c r="O363" s="86">
        <v>19.7</v>
      </c>
      <c r="P363" s="10">
        <v>0.113</v>
      </c>
      <c r="Q363" s="48"/>
      <c r="R363" s="8">
        <f t="shared" si="31"/>
        <v>17.4739</v>
      </c>
      <c r="S363" s="48"/>
      <c r="T363" s="48"/>
      <c r="U363" s="106"/>
      <c r="V363" s="136"/>
    </row>
    <row r="364" spans="1:24" ht="14.25" thickBot="1">
      <c r="A364" s="111"/>
      <c r="B364" s="111"/>
      <c r="C364" s="111"/>
      <c r="D364" s="111"/>
      <c r="E364" s="111"/>
      <c r="F364" s="111"/>
      <c r="G364" s="111"/>
      <c r="H364" s="96" t="s">
        <v>357</v>
      </c>
      <c r="I364" s="62"/>
      <c r="J364" s="62"/>
      <c r="K364" s="62"/>
      <c r="L364" s="62"/>
      <c r="M364" s="62"/>
      <c r="N364" s="62"/>
      <c r="O364" s="97">
        <v>13</v>
      </c>
      <c r="P364" s="10">
        <v>0.113</v>
      </c>
      <c r="Q364" s="62"/>
      <c r="R364" s="8">
        <f t="shared" si="31"/>
        <v>11.531000000000001</v>
      </c>
      <c r="S364" s="62"/>
      <c r="T364" s="62"/>
      <c r="U364" s="134"/>
      <c r="V364" s="136"/>
    </row>
    <row r="365" spans="1:24" ht="15" thickTop="1" thickBot="1">
      <c r="A365" s="111"/>
      <c r="B365" s="111"/>
      <c r="C365" s="111"/>
      <c r="D365" s="111"/>
      <c r="E365" s="111"/>
      <c r="F365" s="111"/>
      <c r="G365" s="111"/>
      <c r="H365" s="94" t="s">
        <v>345</v>
      </c>
      <c r="I365" s="102"/>
      <c r="J365" s="102"/>
      <c r="K365" s="102"/>
      <c r="L365" s="102">
        <v>1.5</v>
      </c>
      <c r="M365" s="102"/>
      <c r="N365" s="102"/>
      <c r="O365" s="95">
        <v>21.3</v>
      </c>
      <c r="P365" s="104">
        <v>0.33300000000000002</v>
      </c>
      <c r="Q365" s="102"/>
      <c r="R365" s="79">
        <f>(O365-1.5)*1*(1-P365)</f>
        <v>13.206600000000002</v>
      </c>
      <c r="S365" s="102"/>
      <c r="T365" s="102"/>
      <c r="U365" s="133" t="s">
        <v>374</v>
      </c>
      <c r="V365" s="136"/>
    </row>
    <row r="366" spans="1:24" ht="15" thickTop="1" thickBot="1">
      <c r="A366" s="111"/>
      <c r="B366" s="111"/>
      <c r="C366" s="111"/>
      <c r="D366" s="111"/>
      <c r="E366" s="111"/>
      <c r="F366" s="111"/>
      <c r="G366" s="111"/>
      <c r="H366" s="87" t="s">
        <v>346</v>
      </c>
      <c r="I366" s="101"/>
      <c r="J366" s="101"/>
      <c r="K366" s="101"/>
      <c r="L366" s="102">
        <v>1.5</v>
      </c>
      <c r="M366" s="101"/>
      <c r="N366" s="101"/>
      <c r="O366" s="84">
        <v>20.8</v>
      </c>
      <c r="P366" s="104">
        <v>0.33300000000000002</v>
      </c>
      <c r="Q366" s="101"/>
      <c r="R366" s="79">
        <f t="shared" ref="R366:R389" si="32">(O366-1.5)*1*(1-P366)</f>
        <v>12.873100000000001</v>
      </c>
      <c r="S366" s="101"/>
      <c r="T366" s="101"/>
      <c r="U366" s="106"/>
      <c r="V366" s="136"/>
    </row>
    <row r="367" spans="1:24" ht="15" thickTop="1" thickBot="1">
      <c r="A367" s="111"/>
      <c r="B367" s="111"/>
      <c r="C367" s="111"/>
      <c r="D367" s="111"/>
      <c r="E367" s="111"/>
      <c r="F367" s="111"/>
      <c r="G367" s="111"/>
      <c r="H367" s="87" t="s">
        <v>347</v>
      </c>
      <c r="I367" s="101"/>
      <c r="J367" s="101"/>
      <c r="K367" s="101"/>
      <c r="L367" s="102">
        <v>1.5</v>
      </c>
      <c r="M367" s="101"/>
      <c r="N367" s="101"/>
      <c r="O367" s="84">
        <v>20.3</v>
      </c>
      <c r="P367" s="104">
        <v>0.33300000000000002</v>
      </c>
      <c r="Q367" s="101"/>
      <c r="R367" s="79">
        <f t="shared" si="32"/>
        <v>12.539600000000002</v>
      </c>
      <c r="S367" s="101"/>
      <c r="T367" s="101"/>
      <c r="U367" s="106"/>
      <c r="V367" s="136"/>
    </row>
    <row r="368" spans="1:24" ht="15" thickTop="1" thickBot="1">
      <c r="A368" s="111"/>
      <c r="B368" s="111"/>
      <c r="C368" s="111"/>
      <c r="D368" s="111"/>
      <c r="E368" s="111"/>
      <c r="F368" s="111"/>
      <c r="G368" s="111"/>
      <c r="H368" s="87" t="s">
        <v>348</v>
      </c>
      <c r="I368" s="101"/>
      <c r="J368" s="101"/>
      <c r="K368" s="101"/>
      <c r="L368" s="102">
        <v>1.5</v>
      </c>
      <c r="M368" s="101"/>
      <c r="N368" s="101"/>
      <c r="O368" s="84">
        <v>19.3</v>
      </c>
      <c r="P368" s="104">
        <v>0.33300000000000002</v>
      </c>
      <c r="Q368" s="101"/>
      <c r="R368" s="79">
        <f t="shared" si="32"/>
        <v>11.8726</v>
      </c>
      <c r="S368" s="101"/>
      <c r="T368" s="101"/>
      <c r="U368" s="106"/>
      <c r="V368" s="136"/>
    </row>
    <row r="369" spans="1:22" ht="15" thickTop="1" thickBot="1">
      <c r="A369" s="111"/>
      <c r="B369" s="111"/>
      <c r="C369" s="111"/>
      <c r="D369" s="111"/>
      <c r="E369" s="111"/>
      <c r="F369" s="111"/>
      <c r="G369" s="111"/>
      <c r="H369" s="87" t="s">
        <v>349</v>
      </c>
      <c r="I369" s="101"/>
      <c r="J369" s="101"/>
      <c r="K369" s="101"/>
      <c r="L369" s="102">
        <v>1.5</v>
      </c>
      <c r="M369" s="101"/>
      <c r="N369" s="101"/>
      <c r="O369" s="84">
        <v>16.8</v>
      </c>
      <c r="P369" s="104">
        <v>0.33300000000000002</v>
      </c>
      <c r="Q369" s="101"/>
      <c r="R369" s="79">
        <f t="shared" si="32"/>
        <v>10.205100000000002</v>
      </c>
      <c r="S369" s="101"/>
      <c r="T369" s="101"/>
      <c r="U369" s="106"/>
      <c r="V369" s="136"/>
    </row>
    <row r="370" spans="1:22" ht="15" thickTop="1" thickBot="1">
      <c r="A370" s="111"/>
      <c r="B370" s="111"/>
      <c r="C370" s="111"/>
      <c r="D370" s="111"/>
      <c r="E370" s="111"/>
      <c r="F370" s="111"/>
      <c r="G370" s="111"/>
      <c r="H370" s="87" t="s">
        <v>350</v>
      </c>
      <c r="I370" s="101"/>
      <c r="J370" s="101"/>
      <c r="K370" s="101"/>
      <c r="L370" s="102">
        <v>1.5</v>
      </c>
      <c r="M370" s="101"/>
      <c r="N370" s="101"/>
      <c r="O370" s="84">
        <v>18.3</v>
      </c>
      <c r="P370" s="104">
        <v>0.33300000000000002</v>
      </c>
      <c r="Q370" s="101"/>
      <c r="R370" s="79">
        <f t="shared" si="32"/>
        <v>11.2056</v>
      </c>
      <c r="S370" s="101"/>
      <c r="T370" s="101"/>
      <c r="U370" s="106"/>
      <c r="V370" s="136"/>
    </row>
    <row r="371" spans="1:22" ht="15" thickTop="1" thickBot="1">
      <c r="A371" s="111"/>
      <c r="B371" s="111"/>
      <c r="C371" s="111"/>
      <c r="D371" s="111"/>
      <c r="E371" s="111"/>
      <c r="F371" s="111"/>
      <c r="G371" s="111"/>
      <c r="H371" s="87" t="s">
        <v>351</v>
      </c>
      <c r="I371" s="101"/>
      <c r="J371" s="101"/>
      <c r="K371" s="101"/>
      <c r="L371" s="102">
        <v>1.5</v>
      </c>
      <c r="M371" s="101"/>
      <c r="N371" s="101"/>
      <c r="O371" s="84">
        <v>16.5</v>
      </c>
      <c r="P371" s="104">
        <v>0.33300000000000002</v>
      </c>
      <c r="Q371" s="101"/>
      <c r="R371" s="79">
        <f t="shared" si="32"/>
        <v>10.005000000000001</v>
      </c>
      <c r="S371" s="101"/>
      <c r="T371" s="101"/>
      <c r="U371" s="106"/>
      <c r="V371" s="136"/>
    </row>
    <row r="372" spans="1:22" ht="15" thickTop="1" thickBot="1">
      <c r="A372" s="111"/>
      <c r="B372" s="111"/>
      <c r="C372" s="111"/>
      <c r="D372" s="111"/>
      <c r="E372" s="111"/>
      <c r="F372" s="111"/>
      <c r="G372" s="111"/>
      <c r="H372" s="87" t="s">
        <v>352</v>
      </c>
      <c r="I372" s="101"/>
      <c r="J372" s="101"/>
      <c r="K372" s="101"/>
      <c r="L372" s="102">
        <v>1.5</v>
      </c>
      <c r="M372" s="101"/>
      <c r="N372" s="101"/>
      <c r="O372" s="84">
        <v>17.25</v>
      </c>
      <c r="P372" s="104">
        <v>0.33300000000000002</v>
      </c>
      <c r="Q372" s="101"/>
      <c r="R372" s="79">
        <f t="shared" si="32"/>
        <v>10.50525</v>
      </c>
      <c r="S372" s="101"/>
      <c r="T372" s="101"/>
      <c r="U372" s="106"/>
      <c r="V372" s="136"/>
    </row>
    <row r="373" spans="1:22" ht="15" thickTop="1" thickBot="1">
      <c r="A373" s="111"/>
      <c r="B373" s="111"/>
      <c r="C373" s="111"/>
      <c r="D373" s="111"/>
      <c r="E373" s="111"/>
      <c r="F373" s="111"/>
      <c r="G373" s="111"/>
      <c r="H373" s="87" t="s">
        <v>353</v>
      </c>
      <c r="I373" s="101"/>
      <c r="J373" s="101"/>
      <c r="K373" s="101"/>
      <c r="L373" s="102">
        <v>1.5</v>
      </c>
      <c r="M373" s="101"/>
      <c r="N373" s="101"/>
      <c r="O373" s="84">
        <v>16.3</v>
      </c>
      <c r="P373" s="104">
        <v>0.33300000000000002</v>
      </c>
      <c r="Q373" s="101"/>
      <c r="R373" s="79">
        <f t="shared" si="32"/>
        <v>9.8716000000000008</v>
      </c>
      <c r="S373" s="101"/>
      <c r="T373" s="101"/>
      <c r="U373" s="106"/>
      <c r="V373" s="136"/>
    </row>
    <row r="374" spans="1:22" ht="15" thickTop="1" thickBot="1">
      <c r="A374" s="111"/>
      <c r="B374" s="111"/>
      <c r="C374" s="111"/>
      <c r="D374" s="111"/>
      <c r="E374" s="111"/>
      <c r="F374" s="111"/>
      <c r="G374" s="111"/>
      <c r="H374" s="87" t="s">
        <v>354</v>
      </c>
      <c r="I374" s="101"/>
      <c r="J374" s="101"/>
      <c r="K374" s="101"/>
      <c r="L374" s="102">
        <v>1.5</v>
      </c>
      <c r="M374" s="101"/>
      <c r="N374" s="101"/>
      <c r="O374" s="84">
        <v>19.7</v>
      </c>
      <c r="P374" s="104">
        <v>0.33300000000000002</v>
      </c>
      <c r="Q374" s="101"/>
      <c r="R374" s="79">
        <f t="shared" si="32"/>
        <v>12.1394</v>
      </c>
      <c r="S374" s="101"/>
      <c r="T374" s="101"/>
      <c r="U374" s="106"/>
      <c r="V374" s="136"/>
    </row>
    <row r="375" spans="1:22" ht="15" thickTop="1" thickBot="1">
      <c r="A375" s="111"/>
      <c r="B375" s="111"/>
      <c r="C375" s="111"/>
      <c r="D375" s="111"/>
      <c r="E375" s="111"/>
      <c r="F375" s="111"/>
      <c r="G375" s="111"/>
      <c r="H375" s="87" t="s">
        <v>355</v>
      </c>
      <c r="I375" s="101"/>
      <c r="J375" s="101"/>
      <c r="K375" s="101"/>
      <c r="L375" s="102">
        <v>1.5</v>
      </c>
      <c r="M375" s="101"/>
      <c r="N375" s="101"/>
      <c r="O375" s="84">
        <v>20.3</v>
      </c>
      <c r="P375" s="104">
        <v>0.33300000000000002</v>
      </c>
      <c r="Q375" s="101"/>
      <c r="R375" s="79">
        <f t="shared" si="32"/>
        <v>12.539600000000002</v>
      </c>
      <c r="S375" s="101"/>
      <c r="T375" s="101"/>
      <c r="U375" s="106"/>
      <c r="V375" s="136"/>
    </row>
    <row r="376" spans="1:22" ht="15" thickTop="1" thickBot="1">
      <c r="A376" s="111"/>
      <c r="B376" s="111"/>
      <c r="C376" s="111"/>
      <c r="D376" s="111"/>
      <c r="E376" s="111"/>
      <c r="F376" s="111"/>
      <c r="G376" s="111"/>
      <c r="H376" s="87" t="s">
        <v>356</v>
      </c>
      <c r="I376" s="101"/>
      <c r="J376" s="101"/>
      <c r="K376" s="101"/>
      <c r="L376" s="102">
        <v>1.5</v>
      </c>
      <c r="M376" s="101"/>
      <c r="N376" s="101"/>
      <c r="O376" s="84">
        <v>19.7</v>
      </c>
      <c r="P376" s="104">
        <v>0.33300000000000002</v>
      </c>
      <c r="Q376" s="101"/>
      <c r="R376" s="79">
        <f t="shared" si="32"/>
        <v>12.1394</v>
      </c>
      <c r="S376" s="101"/>
      <c r="T376" s="101"/>
      <c r="U376" s="106"/>
      <c r="V376" s="136"/>
    </row>
    <row r="377" spans="1:22" ht="15" thickTop="1" thickBot="1">
      <c r="A377" s="111"/>
      <c r="B377" s="111"/>
      <c r="C377" s="111"/>
      <c r="D377" s="111"/>
      <c r="E377" s="111"/>
      <c r="F377" s="111"/>
      <c r="G377" s="111"/>
      <c r="H377" s="88" t="s">
        <v>345</v>
      </c>
      <c r="I377" s="101"/>
      <c r="J377" s="101"/>
      <c r="K377" s="101"/>
      <c r="L377" s="102">
        <v>1.5</v>
      </c>
      <c r="M377" s="101"/>
      <c r="N377" s="101"/>
      <c r="O377" s="85">
        <v>21.3</v>
      </c>
      <c r="P377" s="104">
        <v>0.33300000000000002</v>
      </c>
      <c r="Q377" s="101"/>
      <c r="R377" s="79">
        <f t="shared" si="32"/>
        <v>13.206600000000002</v>
      </c>
      <c r="S377" s="101"/>
      <c r="T377" s="101"/>
      <c r="U377" s="106"/>
      <c r="V377" s="136"/>
    </row>
    <row r="378" spans="1:22" ht="15" thickTop="1" thickBot="1">
      <c r="A378" s="111"/>
      <c r="B378" s="111"/>
      <c r="C378" s="111"/>
      <c r="D378" s="111"/>
      <c r="E378" s="111"/>
      <c r="F378" s="111"/>
      <c r="G378" s="111"/>
      <c r="H378" s="88" t="s">
        <v>346</v>
      </c>
      <c r="I378" s="101"/>
      <c r="J378" s="101"/>
      <c r="K378" s="101"/>
      <c r="L378" s="102">
        <v>1.5</v>
      </c>
      <c r="M378" s="101"/>
      <c r="N378" s="101"/>
      <c r="O378" s="85">
        <v>20.8</v>
      </c>
      <c r="P378" s="104">
        <v>0.33300000000000002</v>
      </c>
      <c r="Q378" s="101"/>
      <c r="R378" s="79">
        <f t="shared" si="32"/>
        <v>12.873100000000001</v>
      </c>
      <c r="S378" s="101"/>
      <c r="T378" s="101"/>
      <c r="U378" s="106"/>
      <c r="V378" s="136"/>
    </row>
    <row r="379" spans="1:22" ht="15" thickTop="1" thickBot="1">
      <c r="A379" s="111"/>
      <c r="B379" s="111"/>
      <c r="C379" s="111"/>
      <c r="D379" s="111"/>
      <c r="E379" s="111"/>
      <c r="F379" s="111"/>
      <c r="G379" s="111"/>
      <c r="H379" s="88" t="s">
        <v>347</v>
      </c>
      <c r="I379" s="101"/>
      <c r="J379" s="101"/>
      <c r="K379" s="101"/>
      <c r="L379" s="102">
        <v>1.5</v>
      </c>
      <c r="M379" s="101"/>
      <c r="N379" s="101"/>
      <c r="O379" s="85">
        <v>20.3</v>
      </c>
      <c r="P379" s="104">
        <v>0.33300000000000002</v>
      </c>
      <c r="Q379" s="101"/>
      <c r="R379" s="79">
        <f t="shared" si="32"/>
        <v>12.539600000000002</v>
      </c>
      <c r="S379" s="101"/>
      <c r="T379" s="101"/>
      <c r="U379" s="106"/>
      <c r="V379" s="136"/>
    </row>
    <row r="380" spans="1:22" ht="15" thickTop="1" thickBot="1">
      <c r="A380" s="111"/>
      <c r="B380" s="111"/>
      <c r="C380" s="111"/>
      <c r="D380" s="111"/>
      <c r="E380" s="111"/>
      <c r="F380" s="111"/>
      <c r="G380" s="111"/>
      <c r="H380" s="89" t="s">
        <v>348</v>
      </c>
      <c r="I380" s="101"/>
      <c r="J380" s="101"/>
      <c r="K380" s="101"/>
      <c r="L380" s="102">
        <v>1.5</v>
      </c>
      <c r="M380" s="101"/>
      <c r="N380" s="101"/>
      <c r="O380" s="85">
        <v>19.3</v>
      </c>
      <c r="P380" s="104">
        <v>0.33300000000000002</v>
      </c>
      <c r="Q380" s="101"/>
      <c r="R380" s="79">
        <f t="shared" si="32"/>
        <v>11.8726</v>
      </c>
      <c r="S380" s="101"/>
      <c r="T380" s="101"/>
      <c r="U380" s="106"/>
      <c r="V380" s="136"/>
    </row>
    <row r="381" spans="1:22" ht="15" thickTop="1" thickBot="1">
      <c r="A381" s="111"/>
      <c r="B381" s="111"/>
      <c r="C381" s="111"/>
      <c r="D381" s="111"/>
      <c r="E381" s="111"/>
      <c r="F381" s="111"/>
      <c r="G381" s="111"/>
      <c r="H381" s="88" t="s">
        <v>349</v>
      </c>
      <c r="I381" s="101"/>
      <c r="J381" s="101"/>
      <c r="K381" s="101"/>
      <c r="L381" s="102">
        <v>1.5</v>
      </c>
      <c r="M381" s="101"/>
      <c r="N381" s="101"/>
      <c r="O381" s="85">
        <v>16.8</v>
      </c>
      <c r="P381" s="104">
        <v>0.33300000000000002</v>
      </c>
      <c r="Q381" s="101"/>
      <c r="R381" s="79">
        <f t="shared" si="32"/>
        <v>10.205100000000002</v>
      </c>
      <c r="S381" s="101"/>
      <c r="T381" s="101"/>
      <c r="U381" s="106"/>
      <c r="V381" s="136"/>
    </row>
    <row r="382" spans="1:22" ht="15" thickTop="1" thickBot="1">
      <c r="A382" s="111"/>
      <c r="B382" s="111"/>
      <c r="C382" s="111"/>
      <c r="D382" s="111"/>
      <c r="E382" s="111"/>
      <c r="F382" s="111"/>
      <c r="G382" s="111"/>
      <c r="H382" s="88" t="s">
        <v>350</v>
      </c>
      <c r="I382" s="101"/>
      <c r="J382" s="101"/>
      <c r="K382" s="101"/>
      <c r="L382" s="102">
        <v>1.5</v>
      </c>
      <c r="M382" s="101"/>
      <c r="N382" s="101"/>
      <c r="O382" s="85">
        <v>18.3</v>
      </c>
      <c r="P382" s="104">
        <v>0.33300000000000002</v>
      </c>
      <c r="Q382" s="101"/>
      <c r="R382" s="79">
        <f t="shared" si="32"/>
        <v>11.2056</v>
      </c>
      <c r="S382" s="101"/>
      <c r="T382" s="101"/>
      <c r="U382" s="106"/>
      <c r="V382" s="136"/>
    </row>
    <row r="383" spans="1:22" ht="15" thickTop="1" thickBot="1">
      <c r="A383" s="111"/>
      <c r="B383" s="111"/>
      <c r="C383" s="111"/>
      <c r="D383" s="111"/>
      <c r="E383" s="111"/>
      <c r="F383" s="111"/>
      <c r="G383" s="111"/>
      <c r="H383" s="88" t="s">
        <v>351</v>
      </c>
      <c r="I383" s="101"/>
      <c r="J383" s="101"/>
      <c r="K383" s="101"/>
      <c r="L383" s="102">
        <v>1.5</v>
      </c>
      <c r="M383" s="101"/>
      <c r="N383" s="101"/>
      <c r="O383" s="85">
        <v>16.5</v>
      </c>
      <c r="P383" s="104">
        <v>0.33300000000000002</v>
      </c>
      <c r="Q383" s="101"/>
      <c r="R383" s="79">
        <f t="shared" si="32"/>
        <v>10.005000000000001</v>
      </c>
      <c r="S383" s="101"/>
      <c r="T383" s="101"/>
      <c r="U383" s="106"/>
      <c r="V383" s="136"/>
    </row>
    <row r="384" spans="1:22" ht="15" thickTop="1" thickBot="1">
      <c r="A384" s="111"/>
      <c r="B384" s="111"/>
      <c r="C384" s="111"/>
      <c r="D384" s="111"/>
      <c r="E384" s="111"/>
      <c r="F384" s="111"/>
      <c r="G384" s="111"/>
      <c r="H384" s="88" t="s">
        <v>352</v>
      </c>
      <c r="I384" s="101"/>
      <c r="J384" s="101"/>
      <c r="K384" s="101"/>
      <c r="L384" s="102">
        <v>1.5</v>
      </c>
      <c r="M384" s="101"/>
      <c r="N384" s="101"/>
      <c r="O384" s="85">
        <v>17.25</v>
      </c>
      <c r="P384" s="104">
        <v>0.33300000000000002</v>
      </c>
      <c r="Q384" s="101"/>
      <c r="R384" s="79">
        <f t="shared" si="32"/>
        <v>10.50525</v>
      </c>
      <c r="S384" s="101"/>
      <c r="T384" s="101"/>
      <c r="U384" s="106"/>
      <c r="V384" s="136"/>
    </row>
    <row r="385" spans="1:22" ht="15" thickTop="1" thickBot="1">
      <c r="A385" s="111"/>
      <c r="B385" s="111"/>
      <c r="C385" s="111"/>
      <c r="D385" s="111"/>
      <c r="E385" s="111"/>
      <c r="F385" s="111"/>
      <c r="G385" s="111"/>
      <c r="H385" s="88" t="s">
        <v>353</v>
      </c>
      <c r="I385" s="101"/>
      <c r="J385" s="101"/>
      <c r="K385" s="101"/>
      <c r="L385" s="102">
        <v>1.5</v>
      </c>
      <c r="M385" s="101"/>
      <c r="N385" s="101"/>
      <c r="O385" s="85">
        <v>16.3</v>
      </c>
      <c r="P385" s="104">
        <v>0.33300000000000002</v>
      </c>
      <c r="Q385" s="101"/>
      <c r="R385" s="79">
        <f t="shared" si="32"/>
        <v>9.8716000000000008</v>
      </c>
      <c r="S385" s="101"/>
      <c r="T385" s="101"/>
      <c r="U385" s="106"/>
      <c r="V385" s="136"/>
    </row>
    <row r="386" spans="1:22" ht="15" thickTop="1" thickBot="1">
      <c r="A386" s="111"/>
      <c r="B386" s="111"/>
      <c r="C386" s="111"/>
      <c r="D386" s="111"/>
      <c r="E386" s="111"/>
      <c r="F386" s="111"/>
      <c r="G386" s="111"/>
      <c r="H386" s="90" t="s">
        <v>354</v>
      </c>
      <c r="I386" s="101"/>
      <c r="J386" s="101"/>
      <c r="K386" s="101"/>
      <c r="L386" s="102">
        <v>1.5</v>
      </c>
      <c r="M386" s="101"/>
      <c r="N386" s="101"/>
      <c r="O386" s="86">
        <v>19.7</v>
      </c>
      <c r="P386" s="104">
        <v>0.33300000000000002</v>
      </c>
      <c r="Q386" s="101"/>
      <c r="R386" s="79">
        <f t="shared" si="32"/>
        <v>12.1394</v>
      </c>
      <c r="S386" s="101"/>
      <c r="T386" s="101"/>
      <c r="U386" s="106"/>
      <c r="V386" s="136"/>
    </row>
    <row r="387" spans="1:22" ht="15" thickTop="1" thickBot="1">
      <c r="A387" s="111"/>
      <c r="B387" s="111"/>
      <c r="C387" s="111"/>
      <c r="D387" s="111"/>
      <c r="E387" s="111"/>
      <c r="F387" s="111"/>
      <c r="G387" s="111"/>
      <c r="H387" s="90" t="s">
        <v>355</v>
      </c>
      <c r="I387" s="101"/>
      <c r="J387" s="101"/>
      <c r="K387" s="101"/>
      <c r="L387" s="102">
        <v>1.5</v>
      </c>
      <c r="M387" s="101"/>
      <c r="N387" s="101"/>
      <c r="O387" s="86">
        <v>20.3</v>
      </c>
      <c r="P387" s="104">
        <v>0.33300000000000002</v>
      </c>
      <c r="Q387" s="101"/>
      <c r="R387" s="79">
        <f t="shared" si="32"/>
        <v>12.539600000000002</v>
      </c>
      <c r="S387" s="101"/>
      <c r="T387" s="101"/>
      <c r="U387" s="106"/>
      <c r="V387" s="136"/>
    </row>
    <row r="388" spans="1:22" ht="15" thickTop="1" thickBot="1">
      <c r="A388" s="111"/>
      <c r="B388" s="111"/>
      <c r="C388" s="111"/>
      <c r="D388" s="111"/>
      <c r="E388" s="111"/>
      <c r="F388" s="111"/>
      <c r="G388" s="111"/>
      <c r="H388" s="90" t="s">
        <v>356</v>
      </c>
      <c r="I388" s="101"/>
      <c r="J388" s="101"/>
      <c r="K388" s="101"/>
      <c r="L388" s="102">
        <v>1.5</v>
      </c>
      <c r="M388" s="101"/>
      <c r="N388" s="101"/>
      <c r="O388" s="86">
        <v>19.7</v>
      </c>
      <c r="P388" s="104">
        <v>0.33300000000000002</v>
      </c>
      <c r="Q388" s="101"/>
      <c r="R388" s="79">
        <f t="shared" si="32"/>
        <v>12.1394</v>
      </c>
      <c r="S388" s="101"/>
      <c r="T388" s="101"/>
      <c r="U388" s="106"/>
      <c r="V388" s="136"/>
    </row>
    <row r="389" spans="1:22" ht="29.45" customHeight="1" thickTop="1" thickBot="1">
      <c r="A389" s="111"/>
      <c r="B389" s="111"/>
      <c r="C389" s="111"/>
      <c r="D389" s="111"/>
      <c r="E389" s="111"/>
      <c r="F389" s="111"/>
      <c r="G389" s="111"/>
      <c r="H389" s="96" t="s">
        <v>357</v>
      </c>
      <c r="I389" s="103"/>
      <c r="J389" s="103"/>
      <c r="K389" s="103"/>
      <c r="L389" s="102">
        <v>1.5</v>
      </c>
      <c r="M389" s="103"/>
      <c r="N389" s="103"/>
      <c r="O389" s="97">
        <v>13</v>
      </c>
      <c r="P389" s="104">
        <v>0.33300000000000002</v>
      </c>
      <c r="Q389" s="103"/>
      <c r="R389" s="79">
        <f t="shared" si="32"/>
        <v>7.6705000000000005</v>
      </c>
      <c r="S389" s="103"/>
      <c r="T389" s="103"/>
      <c r="U389" s="134"/>
      <c r="V389" s="136"/>
    </row>
    <row r="390" spans="1:22" ht="14.25" thickTop="1"/>
  </sheetData>
  <mergeCells count="207">
    <mergeCell ref="V6:V25"/>
    <mergeCell ref="V26:V45"/>
    <mergeCell ref="V46:V59"/>
    <mergeCell ref="A6:A25"/>
    <mergeCell ref="B6:B25"/>
    <mergeCell ref="C6:C25"/>
    <mergeCell ref="D6:D25"/>
    <mergeCell ref="E6:E25"/>
    <mergeCell ref="F6:F25"/>
    <mergeCell ref="G6:G25"/>
    <mergeCell ref="U6:U25"/>
    <mergeCell ref="U74:U102"/>
    <mergeCell ref="U103:U131"/>
    <mergeCell ref="U60:U73"/>
    <mergeCell ref="V60:V73"/>
    <mergeCell ref="F46:F59"/>
    <mergeCell ref="G46:G59"/>
    <mergeCell ref="A26:A45"/>
    <mergeCell ref="B26:B45"/>
    <mergeCell ref="C26:C45"/>
    <mergeCell ref="D26:D45"/>
    <mergeCell ref="E26:E45"/>
    <mergeCell ref="F26:F45"/>
    <mergeCell ref="G26:G45"/>
    <mergeCell ref="A46:A59"/>
    <mergeCell ref="B46:B59"/>
    <mergeCell ref="C46:C59"/>
    <mergeCell ref="D46:D59"/>
    <mergeCell ref="E46:E59"/>
    <mergeCell ref="U26:U45"/>
    <mergeCell ref="U46:U59"/>
    <mergeCell ref="V74:V131"/>
    <mergeCell ref="A60:A73"/>
    <mergeCell ref="B60:B73"/>
    <mergeCell ref="C60:C73"/>
    <mergeCell ref="D60:D73"/>
    <mergeCell ref="E60:E73"/>
    <mergeCell ref="F60:F73"/>
    <mergeCell ref="G60:G73"/>
    <mergeCell ref="A103:A131"/>
    <mergeCell ref="B103:B131"/>
    <mergeCell ref="C103:C131"/>
    <mergeCell ref="D103:D131"/>
    <mergeCell ref="E103:E131"/>
    <mergeCell ref="F103:F131"/>
    <mergeCell ref="G103:G131"/>
    <mergeCell ref="A74:A102"/>
    <mergeCell ref="B74:B102"/>
    <mergeCell ref="C74:C102"/>
    <mergeCell ref="D74:D102"/>
    <mergeCell ref="E74:E102"/>
    <mergeCell ref="F74:F102"/>
    <mergeCell ref="G74:G102"/>
    <mergeCell ref="V132:V154"/>
    <mergeCell ref="A155:A177"/>
    <mergeCell ref="B155:B177"/>
    <mergeCell ref="C155:C177"/>
    <mergeCell ref="D155:D177"/>
    <mergeCell ref="E155:E177"/>
    <mergeCell ref="F155:F177"/>
    <mergeCell ref="G155:G177"/>
    <mergeCell ref="F132:F154"/>
    <mergeCell ref="G132:G154"/>
    <mergeCell ref="D132:D154"/>
    <mergeCell ref="U132:U154"/>
    <mergeCell ref="A132:A154"/>
    <mergeCell ref="B132:B154"/>
    <mergeCell ref="C132:C154"/>
    <mergeCell ref="E132:E154"/>
    <mergeCell ref="A197:A215"/>
    <mergeCell ref="B197:B215"/>
    <mergeCell ref="C197:C215"/>
    <mergeCell ref="D197:D215"/>
    <mergeCell ref="E197:E215"/>
    <mergeCell ref="U155:U177"/>
    <mergeCell ref="V155:V177"/>
    <mergeCell ref="A178:A196"/>
    <mergeCell ref="B178:B196"/>
    <mergeCell ref="C178:C196"/>
    <mergeCell ref="D178:D196"/>
    <mergeCell ref="E178:E196"/>
    <mergeCell ref="F178:F196"/>
    <mergeCell ref="G178:G196"/>
    <mergeCell ref="U178:U196"/>
    <mergeCell ref="V178:V196"/>
    <mergeCell ref="F197:F215"/>
    <mergeCell ref="G197:G215"/>
    <mergeCell ref="U197:U215"/>
    <mergeCell ref="V197:V215"/>
    <mergeCell ref="U216:U244"/>
    <mergeCell ref="V216:V244"/>
    <mergeCell ref="F216:F244"/>
    <mergeCell ref="G216:G244"/>
    <mergeCell ref="F245:F273"/>
    <mergeCell ref="G245:G273"/>
    <mergeCell ref="U245:U273"/>
    <mergeCell ref="V245:V273"/>
    <mergeCell ref="A245:A273"/>
    <mergeCell ref="B245:B273"/>
    <mergeCell ref="C245:C273"/>
    <mergeCell ref="D245:D273"/>
    <mergeCell ref="E245:E273"/>
    <mergeCell ref="A216:A244"/>
    <mergeCell ref="B216:B244"/>
    <mergeCell ref="C216:C244"/>
    <mergeCell ref="D216:D244"/>
    <mergeCell ref="E216:E244"/>
    <mergeCell ref="F274:F275"/>
    <mergeCell ref="G274:G275"/>
    <mergeCell ref="U274:U275"/>
    <mergeCell ref="V274:V275"/>
    <mergeCell ref="A276:A277"/>
    <mergeCell ref="B276:B277"/>
    <mergeCell ref="C276:C277"/>
    <mergeCell ref="D276:D277"/>
    <mergeCell ref="E276:E277"/>
    <mergeCell ref="F276:F277"/>
    <mergeCell ref="G276:G277"/>
    <mergeCell ref="U276:U277"/>
    <mergeCell ref="V276:V277"/>
    <mergeCell ref="A274:A275"/>
    <mergeCell ref="B274:B275"/>
    <mergeCell ref="C274:C275"/>
    <mergeCell ref="D274:D275"/>
    <mergeCell ref="E274:E275"/>
    <mergeCell ref="V286:V293"/>
    <mergeCell ref="A286:A293"/>
    <mergeCell ref="B286:B293"/>
    <mergeCell ref="C286:C293"/>
    <mergeCell ref="D286:D293"/>
    <mergeCell ref="E286:E293"/>
    <mergeCell ref="F278:F285"/>
    <mergeCell ref="G278:G285"/>
    <mergeCell ref="S278:T285"/>
    <mergeCell ref="U278:U285"/>
    <mergeCell ref="V278:V285"/>
    <mergeCell ref="A278:A285"/>
    <mergeCell ref="B278:B285"/>
    <mergeCell ref="C278:C285"/>
    <mergeCell ref="D278:D285"/>
    <mergeCell ref="E278:E285"/>
    <mergeCell ref="S294:T294"/>
    <mergeCell ref="S295:T295"/>
    <mergeCell ref="S296:T296"/>
    <mergeCell ref="S297:T297"/>
    <mergeCell ref="S298:T298"/>
    <mergeCell ref="F286:F293"/>
    <mergeCell ref="G286:G293"/>
    <mergeCell ref="S286:T293"/>
    <mergeCell ref="U286:U293"/>
    <mergeCell ref="U305:U331"/>
    <mergeCell ref="V305:V331"/>
    <mergeCell ref="F299:F304"/>
    <mergeCell ref="G299:G304"/>
    <mergeCell ref="S299:T304"/>
    <mergeCell ref="Q299:Q304"/>
    <mergeCell ref="A299:A304"/>
    <mergeCell ref="B299:B304"/>
    <mergeCell ref="C299:C304"/>
    <mergeCell ref="D299:D304"/>
    <mergeCell ref="E299:E304"/>
    <mergeCell ref="W299:W339"/>
    <mergeCell ref="W346:AG346"/>
    <mergeCell ref="U340:U364"/>
    <mergeCell ref="A332:A339"/>
    <mergeCell ref="B332:B339"/>
    <mergeCell ref="C332:C339"/>
    <mergeCell ref="D332:D339"/>
    <mergeCell ref="E332:E339"/>
    <mergeCell ref="F305:F331"/>
    <mergeCell ref="G305:G331"/>
    <mergeCell ref="Q332:Q339"/>
    <mergeCell ref="M332:M339"/>
    <mergeCell ref="V332:V339"/>
    <mergeCell ref="U332:U339"/>
    <mergeCell ref="F332:F339"/>
    <mergeCell ref="G332:G339"/>
    <mergeCell ref="A305:A331"/>
    <mergeCell ref="B305:B331"/>
    <mergeCell ref="C305:C331"/>
    <mergeCell ref="D305:D331"/>
    <mergeCell ref="E305:E331"/>
    <mergeCell ref="U299:U304"/>
    <mergeCell ref="V299:V304"/>
    <mergeCell ref="S305:T331"/>
    <mergeCell ref="A1:V1"/>
    <mergeCell ref="C4:C5"/>
    <mergeCell ref="D4:D5"/>
    <mergeCell ref="C3:G3"/>
    <mergeCell ref="E4:E5"/>
    <mergeCell ref="F4:F5"/>
    <mergeCell ref="G4:G5"/>
    <mergeCell ref="A3:A5"/>
    <mergeCell ref="B3:B5"/>
    <mergeCell ref="V3:V5"/>
    <mergeCell ref="K4:R4"/>
    <mergeCell ref="S3:T4"/>
    <mergeCell ref="U3:U5"/>
    <mergeCell ref="U365:U389"/>
    <mergeCell ref="V340:V389"/>
    <mergeCell ref="G340:G389"/>
    <mergeCell ref="F340:F389"/>
    <mergeCell ref="E340:E389"/>
    <mergeCell ref="A340:A389"/>
    <mergeCell ref="B340:B389"/>
    <mergeCell ref="C340:C389"/>
    <mergeCell ref="D340:D389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A20" sqref="A20"/>
    </sheetView>
  </sheetViews>
  <sheetFormatPr defaultRowHeight="13.5"/>
  <cols>
    <col min="1" max="1" width="26" bestFit="1" customWidth="1"/>
    <col min="2" max="2" width="10.5" customWidth="1"/>
    <col min="3" max="3" width="44" customWidth="1"/>
    <col min="4" max="4" width="34.125" customWidth="1"/>
  </cols>
  <sheetData>
    <row r="1" spans="1:4" ht="36.6" customHeight="1">
      <c r="A1" s="167" t="s">
        <v>372</v>
      </c>
      <c r="B1" s="167"/>
      <c r="C1" s="167"/>
      <c r="D1" s="167"/>
    </row>
    <row r="2" spans="1:4" ht="22.15" customHeight="1">
      <c r="A2" s="58" t="s">
        <v>365</v>
      </c>
      <c r="B2" s="58" t="s">
        <v>362</v>
      </c>
      <c r="C2" s="98" t="s">
        <v>363</v>
      </c>
      <c r="D2" s="73" t="s">
        <v>366</v>
      </c>
    </row>
    <row r="3" spans="1:4">
      <c r="A3" s="111" t="s">
        <v>364</v>
      </c>
      <c r="B3" s="111" t="s">
        <v>367</v>
      </c>
      <c r="C3" s="168" t="s">
        <v>370</v>
      </c>
      <c r="D3" s="111" t="s">
        <v>371</v>
      </c>
    </row>
    <row r="4" spans="1:4">
      <c r="A4" s="111"/>
      <c r="B4" s="111"/>
      <c r="C4" s="168"/>
      <c r="D4" s="111"/>
    </row>
    <row r="5" spans="1:4">
      <c r="A5" s="111"/>
      <c r="B5" s="111"/>
      <c r="C5" s="168"/>
      <c r="D5" s="111"/>
    </row>
    <row r="6" spans="1:4">
      <c r="A6" s="111"/>
      <c r="B6" s="111"/>
      <c r="C6" s="168"/>
      <c r="D6" s="111"/>
    </row>
    <row r="7" spans="1:4">
      <c r="A7" s="111"/>
      <c r="B7" s="111"/>
      <c r="C7" s="168"/>
      <c r="D7" s="111"/>
    </row>
    <row r="8" spans="1:4">
      <c r="A8" s="111"/>
      <c r="B8" s="111"/>
      <c r="C8" s="168"/>
      <c r="D8" s="111"/>
    </row>
    <row r="9" spans="1:4">
      <c r="A9" s="111"/>
      <c r="B9" s="111"/>
      <c r="C9" s="168"/>
      <c r="D9" s="111"/>
    </row>
    <row r="10" spans="1:4">
      <c r="A10" s="111"/>
      <c r="B10" s="111"/>
      <c r="C10" s="168"/>
      <c r="D10" s="111"/>
    </row>
    <row r="11" spans="1:4">
      <c r="A11" s="111"/>
      <c r="B11" s="111"/>
      <c r="C11" s="168"/>
      <c r="D11" s="111"/>
    </row>
    <row r="12" spans="1:4">
      <c r="A12" s="111"/>
      <c r="B12" s="111"/>
      <c r="C12" s="168"/>
      <c r="D12" s="111"/>
    </row>
    <row r="13" spans="1:4">
      <c r="A13" s="111"/>
      <c r="B13" s="111"/>
      <c r="C13" s="168"/>
      <c r="D13" s="111"/>
    </row>
    <row r="14" spans="1:4">
      <c r="A14" s="58" t="s">
        <v>368</v>
      </c>
      <c r="B14" s="111"/>
      <c r="C14" s="98" t="s">
        <v>369</v>
      </c>
      <c r="D14" s="111"/>
    </row>
  </sheetData>
  <mergeCells count="5">
    <mergeCell ref="A1:D1"/>
    <mergeCell ref="A3:A13"/>
    <mergeCell ref="B3:B14"/>
    <mergeCell ref="C3:C13"/>
    <mergeCell ref="D3:D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建制车</vt:lpstr>
      <vt:lpstr>社会车</vt:lpstr>
      <vt:lpstr>公车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Administrator</cp:lastModifiedBy>
  <dcterms:created xsi:type="dcterms:W3CDTF">2020-03-17T03:49:17Z</dcterms:created>
  <dcterms:modified xsi:type="dcterms:W3CDTF">2020-05-08T10:03:28Z</dcterms:modified>
</cp:coreProperties>
</file>