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wmf" ContentType="image/x-wmf"/>
  <Override PartName="/xl/media/image4.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EDOMENA" sheetId="1" state="visible" r:id="rId2"/>
    <sheet name="Pin1-SLN" sheetId="2" state="visible" r:id="rId3"/>
    <sheet name="Pin2-DDB" sheetId="3" state="visible" r:id="rId4"/>
    <sheet name="Pin3-SYD" sheetId="4" state="visible" r:id="rId5"/>
    <sheet name="Pin4-ORES" sheetId="5" state="visible" r:id="rId6"/>
    <sheet name="Pin5-AX_ISOL" sheetId="6" state="visible" r:id="rId7"/>
    <sheet name="Parousiasi" sheetId="7" state="visible" r:id="rId8"/>
  </sheets>
  <definedNames>
    <definedName function="false" hidden="false" name="ETH" vbProcedure="false">DEDOMENA!$E$7</definedName>
    <definedName function="false" hidden="false" name="IC" vbProcedure="false">DEDOMENA!$E$5</definedName>
    <definedName function="false" hidden="false" name="N" vbProcedure="false">DEDOMENA!$E$7</definedName>
    <definedName function="false" hidden="false" name="SUM_N" vbProcedure="false">DEDOMENA!$E$9</definedName>
    <definedName function="false" hidden="false" name="SV" vbProcedure="false">DEDOMENA!$E$6</definedName>
    <definedName function="false" hidden="false" name="T" vbProcedure="false">DEDOMENA!$H$2</definedName>
    <definedName function="false" hidden="false" name="Εσοδα" vbProcedure="false">DEDOMENA!$D$49</definedName>
    <definedName function="false" hidden="false" name="ΚΠ" vbProcedure="false">DEDOMENA!$D$50</definedName>
    <definedName function="false" hidden="false" name="ΛΔ" vbProcedure="false">DEDOMENA!$D$53</definedName>
    <definedName function="false" hidden="false" name="μείον_Φόρος" vbProcedure="false">DEDOMENA!$C$59</definedName>
    <definedName function="false" hidden="false" name="ΣΦΟΡ" vbProcedure="false">DEDOMENA!$C$59</definedName>
    <definedName function="false" hidden="false" name="Τοκος" vbProcedure="false">DEDOMENA!$D$57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<sst xmlns="http://schemas.openxmlformats.org/spreadsheetml/2006/main" count="167" uniqueCount="80">
  <si>
    <t xml:space="preserve">ΤΥΠΟΙ/ ΟΡΙΣΜΟΣ ΟΝΟΜΑΤΟΣ</t>
  </si>
  <si>
    <t xml:space="preserve">ΤΥΠΟΙ/ ΔΙΑΧΕΙΡΙΣΗ ΟΝΟΜΑΤΩΝ</t>
  </si>
  <si>
    <t xml:space="preserve">ΜΕΘΟΔΟΙ ΑΠΟΣΒΕΣΕΩΣ</t>
  </si>
  <si>
    <t xml:space="preserve">ΔΕΔΟΜΕΝΑ (ΕΥΡΩ)</t>
  </si>
  <si>
    <t xml:space="preserve">Αρχικό κόστος παγίου στοιχείου</t>
  </si>
  <si>
    <t xml:space="preserve">IC</t>
  </si>
  <si>
    <t xml:space="preserve">Υπολειματική αξία</t>
  </si>
  <si>
    <t xml:space="preserve">SV</t>
  </si>
  <si>
    <t xml:space="preserve">Διάρκεια ωφελίμου χρόνου</t>
  </si>
  <si>
    <t xml:space="preserve">ETH</t>
  </si>
  <si>
    <t xml:space="preserve">Σταθερό ποσοστό απόσβεσης</t>
  </si>
  <si>
    <t xml:space="preserve">SP-APOSB</t>
  </si>
  <si>
    <t xml:space="preserve">1/N</t>
  </si>
  <si>
    <t xml:space="preserve">Αθροισμα ετών</t>
  </si>
  <si>
    <t xml:space="preserve">SUM-N</t>
  </si>
  <si>
    <t xml:space="preserve">N*(N+1)/2</t>
  </si>
  <si>
    <t xml:space="preserve">Συνολικός χρόνος λειτουργίας (ώρες)</t>
  </si>
  <si>
    <t xml:space="preserve">[Ωρες λειτουργείας ανά έτος]</t>
  </si>
  <si>
    <t xml:space="preserve">Ωρες</t>
  </si>
  <si>
    <t xml:space="preserve">Ετος</t>
  </si>
  <si>
    <t xml:space="preserve">ZHTEITAI</t>
  </si>
  <si>
    <t xml:space="preserve">Να συμπληρωθούν οι Πιν1 και Πιν2</t>
  </si>
  <si>
    <t xml:space="preserve">ΒΑΣΙΚΕΣ ΕΝΝΟΙΕΣ ΚΑΙ ΟΡΙΣΜΟΙ</t>
  </si>
  <si>
    <t xml:space="preserve">ΜΕΘΟΔΟΙ ΥΠΟΛΟΓΙΣΜΟΥ ΑΠΟΣΒΕΣΕΩΝ</t>
  </si>
  <si>
    <t xml:space="preserve">Σταθερού Ποσοστού</t>
  </si>
  <si>
    <t xml:space="preserve">SLN</t>
  </si>
  <si>
    <t xml:space="preserve">Διπλασίου Ποσοστού</t>
  </si>
  <si>
    <t xml:space="preserve">DDB</t>
  </si>
  <si>
    <t xml:space="preserve">Αθροίσματος Ετών</t>
  </si>
  <si>
    <t xml:space="preserve">SYD</t>
  </si>
  <si>
    <t xml:space="preserve">όπου</t>
  </si>
  <si>
    <t xml:space="preserve">i=</t>
  </si>
  <si>
    <t xml:space="preserve">0 εως Ν-1</t>
  </si>
  <si>
    <t xml:space="preserve">Μονάδες ή Χρόνος Παραγωγής</t>
  </si>
  <si>
    <t xml:space="preserve"> </t>
  </si>
  <si>
    <t xml:space="preserve">ΚΑΤΑΣΤΑΣΗ ΑΠΟΤΕΛΕΣΜΑΤΩΝ ΧΡΗΣΕΩΣ (έτος 2)</t>
  </si>
  <si>
    <t xml:space="preserve">Εσοδα</t>
  </si>
  <si>
    <t xml:space="preserve"> μείον Κόστος Πωλήσεων</t>
  </si>
  <si>
    <t xml:space="preserve">Μικτά Κέρδη</t>
  </si>
  <si>
    <t xml:space="preserve"> μείον Λειτουργικές Δαπάνες</t>
  </si>
  <si>
    <t xml:space="preserve"> Πωλήσεων κτλ</t>
  </si>
  <si>
    <t xml:space="preserve">Ακαθάριστα λειτουργικά κέρδη</t>
  </si>
  <si>
    <t xml:space="preserve"> μείον Αποσβέσεις</t>
  </si>
  <si>
    <t xml:space="preserve">Καθαρά Κέρδη πρo Φόρων και Τόκων</t>
  </si>
  <si>
    <t xml:space="preserve"> μείον Τόκοι</t>
  </si>
  <si>
    <t xml:space="preserve">Καθαρά Κέρδη πρό Φόρων</t>
  </si>
  <si>
    <t xml:space="preserve"> μείον Φόρος</t>
  </si>
  <si>
    <t xml:space="preserve">Καθαρά Κέρδη προς Διάθεση</t>
  </si>
  <si>
    <t xml:space="preserve">ΤΑΜΙΑΚΗ ΡΟΗ</t>
  </si>
  <si>
    <t xml:space="preserve">ΙΣΟΛΟΓΙΣΜΟΣ (τέλους έτους 2)</t>
  </si>
  <si>
    <t xml:space="preserve">Πάγιο Ενεργητικό</t>
  </si>
  <si>
    <t xml:space="preserve">  μείον Αποσβέσεις (συσσωρευμένες)</t>
  </si>
  <si>
    <t xml:space="preserve">Καθαρό Πάγιο</t>
  </si>
  <si>
    <t xml:space="preserve">Απόσβεση</t>
  </si>
  <si>
    <t xml:space="preserve">Αποσβέσεις</t>
  </si>
  <si>
    <t xml:space="preserve">Αναπόσβεστη</t>
  </si>
  <si>
    <t xml:space="preserve">                       Ποσοστό απόσβεσης</t>
  </si>
  <si>
    <t xml:space="preserve">Ετη</t>
  </si>
  <si>
    <t xml:space="preserve">(έξοδο)</t>
  </si>
  <si>
    <t xml:space="preserve">(συσσωρευμένες)</t>
  </si>
  <si>
    <t xml:space="preserve">αξία</t>
  </si>
  <si>
    <t xml:space="preserve">υπολογισμένη</t>
  </si>
  <si>
    <t xml:space="preserve">μακροεντολή</t>
  </si>
  <si>
    <t xml:space="preserve">Σύνολα</t>
  </si>
  <si>
    <t xml:space="preserve">X</t>
  </si>
  <si>
    <t xml:space="preserve">(μή αποσβεσθ. αξίας)</t>
  </si>
  <si>
    <t xml:space="preserve">Ποσοστό απόσβεσης</t>
  </si>
  <si>
    <t xml:space="preserve">Ετήσιος Χρόνος Λειτουργίας</t>
  </si>
  <si>
    <t xml:space="preserve">Συντελεστής Ετήσιος Χρόνος Λειτουργίας</t>
  </si>
  <si>
    <t xml:space="preserve">ΕΠΙΛΟΓΗ ΠΕΡΙΟΧΗΣ ΣΤΟΧΟΥ</t>
  </si>
  <si>
    <t xml:space="preserve">=TRANSPOSE(</t>
  </si>
  <si>
    <t xml:space="preserve">ΠΑΜΕ ΣΤΑ ΔΕΔΟΜΕΝΑ</t>
  </si>
  <si>
    <t xml:space="preserve">ΕΠΙΛΟΓΗ ΔΕΔΟΜΕΝΩΝ</t>
  </si>
  <si>
    <t xml:space="preserve">SHIFT+CTRL+ENTER</t>
  </si>
  <si>
    <t xml:space="preserve">ΜΕΘΟΔΟΙ ΑΠΟΣΒΕΣΗΣ</t>
  </si>
  <si>
    <t xml:space="preserve">ΜΟΝ. ΠΑΡΑΓΩΓΗΣ</t>
  </si>
  <si>
    <t xml:space="preserve">Ακαθάριστα λειτουργικά κέρδη (ΚΠΤΦΑ)</t>
  </si>
  <si>
    <t xml:space="preserve">Καθαρά Κέρδη πρo Τόκων και Φόρων (ΚΠΤΦ)</t>
  </si>
  <si>
    <t xml:space="preserve">Καθαρά Κέρδη πρό Φόρων (ΚΠΦ)</t>
  </si>
  <si>
    <t xml:space="preserve">Καθαρό Πάγιο (αναπόσβεστη αξία ή λογιστική αξία)</t>
  </si>
</sst>
</file>

<file path=xl/styles.xml><?xml version="1.0" encoding="utf-8"?>
<styleSheet xmlns="http://schemas.openxmlformats.org/spreadsheetml/2006/main">
  <numFmts count="7">
    <numFmt numFmtId="164" formatCode="#,##0"/>
    <numFmt numFmtId="165" formatCode="0%"/>
    <numFmt numFmtId="166" formatCode="#,##0.0000"/>
    <numFmt numFmtId="167" formatCode="#,##0&quot;   &quot;;\-#,##0&quot;   &quot;"/>
    <numFmt numFmtId="168" formatCode="0.0%"/>
    <numFmt numFmtId="169" formatCode="0.00%"/>
    <numFmt numFmtId="170" formatCode="General"/>
  </numFmts>
  <fonts count="15"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2"/>
      <charset val="161"/>
    </font>
    <font>
      <u val="single"/>
      <sz val="10"/>
      <name val="Arial"/>
      <family val="2"/>
      <charset val="161"/>
    </font>
    <font>
      <b val="true"/>
      <u val="single"/>
      <sz val="10"/>
      <name val="Arial"/>
      <family val="2"/>
      <charset val="161"/>
    </font>
    <font>
      <b val="true"/>
      <u val="single"/>
      <sz val="11"/>
      <name val="Arial"/>
      <family val="2"/>
      <charset val="161"/>
    </font>
    <font>
      <sz val="11"/>
      <name val="Arial"/>
      <family val="2"/>
      <charset val="161"/>
    </font>
    <font>
      <b val="true"/>
      <sz val="11"/>
      <name val="Arial"/>
      <family val="2"/>
      <charset val="161"/>
    </font>
    <font>
      <sz val="11"/>
      <color rgb="FF000000"/>
      <name val="Arial"/>
      <family val="2"/>
      <charset val="161"/>
    </font>
    <font>
      <b val="true"/>
      <sz val="11"/>
      <color rgb="FF000000"/>
      <name val="Arial"/>
      <family val="2"/>
      <charset val="161"/>
    </font>
    <font>
      <u val="single"/>
      <sz val="11"/>
      <name val="Arial"/>
      <family val="2"/>
      <charset val="161"/>
    </font>
    <font>
      <sz val="10"/>
      <color rgb="FF000000"/>
      <name val="Calibri"/>
      <family val="2"/>
    </font>
    <font>
      <sz val="9.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8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8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8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1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1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1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10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left" vertical="bottom" textRotation="0" wrapText="false" indent="4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12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'Pin5-AX_ISOL'!$A$8</c:f>
              <c:strCache>
                <c:ptCount val="1"/>
                <c:pt idx="0">
                  <c:v>Μικτά Κέρδη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'Pin5-AX_ISOL'!$B$8:$E$8</c:f>
              <c:numCache>
                <c:formatCode>General</c:formatCode>
                <c:ptCount val="4"/>
                <c:pt idx="0">
                  <c:v>445000</c:v>
                </c:pt>
                <c:pt idx="1">
                  <c:v>445000</c:v>
                </c:pt>
                <c:pt idx="2">
                  <c:v>445000</c:v>
                </c:pt>
                <c:pt idx="3">
                  <c:v>445000</c:v>
                </c:pt>
              </c:numCache>
            </c:numRef>
          </c:val>
        </c:ser>
        <c:ser>
          <c:idx val="1"/>
          <c:order val="1"/>
          <c:tx>
            <c:strRef>
              <c:f>'Pin5-AX_ISOL'!$A$12</c:f>
              <c:strCache>
                <c:ptCount val="1"/>
                <c:pt idx="0">
                  <c:v> μείον Αποσβέσεις</c:v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'Pin5-AX_ISOL'!$B$12:$E$12</c:f>
              <c:numCache>
                <c:formatCode>General</c:formatCode>
                <c:ptCount val="4"/>
                <c:pt idx="0">
                  <c:v>100000</c:v>
                </c:pt>
                <c:pt idx="1">
                  <c:v>176000</c:v>
                </c:pt>
                <c:pt idx="2">
                  <c:v>163636.363636364</c:v>
                </c:pt>
                <c:pt idx="3">
                  <c:v>180000</c:v>
                </c:pt>
              </c:numCache>
            </c:numRef>
          </c:val>
        </c:ser>
        <c:ser>
          <c:idx val="2"/>
          <c:order val="2"/>
          <c:tx>
            <c:strRef>
              <c:f>'Pin5-AX_ISOL'!$A$15</c:f>
              <c:strCache>
                <c:ptCount val="1"/>
                <c:pt idx="0">
                  <c:v>Καθαρά Κέρδη πρό Φόρων (ΚΠΦ)</c:v>
                </c:pt>
              </c:strCache>
            </c:strRef>
          </c:tx>
          <c:spPr>
            <a:solidFill>
              <a:srgbClr val="9bbb59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'Pin5-AX_ISOL'!$B$15:$E$15</c:f>
              <c:numCache>
                <c:formatCode>General</c:formatCode>
                <c:ptCount val="4"/>
                <c:pt idx="0">
                  <c:v>255000</c:v>
                </c:pt>
                <c:pt idx="1">
                  <c:v>179000</c:v>
                </c:pt>
                <c:pt idx="2">
                  <c:v>191363.636363636</c:v>
                </c:pt>
                <c:pt idx="3">
                  <c:v>175000</c:v>
                </c:pt>
              </c:numCache>
            </c:numRef>
          </c:val>
        </c:ser>
        <c:ser>
          <c:idx val="3"/>
          <c:order val="3"/>
          <c:tx>
            <c:strRef>
              <c:f>'Pin5-AX_ISOL'!$A$20</c:f>
              <c:strCache>
                <c:ptCount val="1"/>
                <c:pt idx="0">
                  <c:v>ΤΑΜΙΑΚΗ ΡΟΗ</c:v>
                </c:pt>
              </c:strCache>
            </c:strRef>
          </c:tx>
          <c:spPr>
            <a:solidFill>
              <a:srgbClr val="8064a2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'Pin5-AX_ISOL'!$B$20:$E$20</c:f>
              <c:numCache>
                <c:formatCode>General</c:formatCode>
                <c:ptCount val="4"/>
                <c:pt idx="0">
                  <c:v>265750</c:v>
                </c:pt>
                <c:pt idx="1">
                  <c:v>292350</c:v>
                </c:pt>
                <c:pt idx="2">
                  <c:v>288022.727272727</c:v>
                </c:pt>
                <c:pt idx="3">
                  <c:v>293750</c:v>
                </c:pt>
              </c:numCache>
            </c:numRef>
          </c:val>
        </c:ser>
        <c:gapWidth val="150"/>
        <c:overlap val="0"/>
        <c:axId val="26957984"/>
        <c:axId val="38292531"/>
      </c:barChart>
      <c:catAx>
        <c:axId val="26957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38292531"/>
        <c:crosses val="autoZero"/>
        <c:auto val="1"/>
        <c:lblAlgn val="ctr"/>
        <c:lblOffset val="100"/>
        <c:noMultiLvlLbl val="0"/>
      </c:catAx>
      <c:valAx>
        <c:axId val="3829253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6957984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20" spc="-1" strike="noStrike">
              <a:solidFill>
                <a:srgbClr val="000000"/>
              </a:solidFill>
              <a:latin typeface="Calibri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Parousiasi!$A$2</c:f>
              <c:strCache>
                <c:ptCount val="1"/>
                <c:pt idx="0">
                  <c:v>Μικτά Κέρδη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Parousiasi!$B$1:$F$1</c:f>
              <c:strCache>
                <c:ptCount val="5"/>
                <c:pt idx="0">
                  <c:v/>
                </c:pt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Parousiasi!$B$2:$F$2</c:f>
              <c:numCache>
                <c:formatCode>General</c:formatCode>
                <c:ptCount val="5"/>
                <c:pt idx="1">
                  <c:v>445000</c:v>
                </c:pt>
                <c:pt idx="2">
                  <c:v>445000</c:v>
                </c:pt>
                <c:pt idx="3">
                  <c:v>445000</c:v>
                </c:pt>
                <c:pt idx="4">
                  <c:v>445000</c:v>
                </c:pt>
              </c:numCache>
            </c:numRef>
          </c:val>
        </c:ser>
        <c:ser>
          <c:idx val="1"/>
          <c:order val="1"/>
          <c:tx>
            <c:strRef>
              <c:f>Parousiasi!$A$3</c:f>
              <c:strCache>
                <c:ptCount val="1"/>
                <c:pt idx="0">
                  <c:v> μείον Αποσβέσεις</c:v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Parousiasi!$B$1:$F$1</c:f>
              <c:strCache>
                <c:ptCount val="5"/>
                <c:pt idx="0">
                  <c:v/>
                </c:pt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Parousiasi!$B$3:$F$3</c:f>
              <c:numCache>
                <c:formatCode>General</c:formatCode>
                <c:ptCount val="5"/>
                <c:pt idx="1">
                  <c:v>100000</c:v>
                </c:pt>
                <c:pt idx="2">
                  <c:v>176000</c:v>
                </c:pt>
                <c:pt idx="3">
                  <c:v>163636.363636364</c:v>
                </c:pt>
                <c:pt idx="4">
                  <c:v>180000</c:v>
                </c:pt>
              </c:numCache>
            </c:numRef>
          </c:val>
        </c:ser>
        <c:ser>
          <c:idx val="2"/>
          <c:order val="2"/>
          <c:tx>
            <c:strRef>
              <c:f>Parousiasi!$A$4</c:f>
              <c:strCache>
                <c:ptCount val="1"/>
                <c:pt idx="0">
                  <c:v>Καθαρά Κέρδη προς Διάθεση</c:v>
                </c:pt>
              </c:strCache>
            </c:strRef>
          </c:tx>
          <c:spPr>
            <a:solidFill>
              <a:srgbClr val="9bbb59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Parousiasi!$B$1:$F$1</c:f>
              <c:strCache>
                <c:ptCount val="5"/>
                <c:pt idx="0">
                  <c:v/>
                </c:pt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Parousiasi!$B$4:$F$4</c:f>
              <c:numCache>
                <c:formatCode>General</c:formatCode>
                <c:ptCount val="5"/>
                <c:pt idx="1">
                  <c:v>165750</c:v>
                </c:pt>
                <c:pt idx="2">
                  <c:v>116350</c:v>
                </c:pt>
                <c:pt idx="3">
                  <c:v>124386.363636364</c:v>
                </c:pt>
                <c:pt idx="4">
                  <c:v>113750</c:v>
                </c:pt>
              </c:numCache>
            </c:numRef>
          </c:val>
        </c:ser>
        <c:ser>
          <c:idx val="3"/>
          <c:order val="3"/>
          <c:tx>
            <c:strRef>
              <c:f>Parousiasi!$A$5</c:f>
              <c:strCache>
                <c:ptCount val="1"/>
                <c:pt idx="0">
                  <c:v>ΤΑΜΙΑΚΗ ΡΟΗ</c:v>
                </c:pt>
              </c:strCache>
            </c:strRef>
          </c:tx>
          <c:spPr>
            <a:solidFill>
              <a:srgbClr val="8064a2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Parousiasi!$B$1:$F$1</c:f>
              <c:strCache>
                <c:ptCount val="5"/>
                <c:pt idx="0">
                  <c:v/>
                </c:pt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Parousiasi!$B$5:$F$5</c:f>
              <c:numCache>
                <c:formatCode>General</c:formatCode>
                <c:ptCount val="5"/>
                <c:pt idx="1">
                  <c:v>265750</c:v>
                </c:pt>
                <c:pt idx="2">
                  <c:v>292350</c:v>
                </c:pt>
                <c:pt idx="3">
                  <c:v>288022.727272727</c:v>
                </c:pt>
                <c:pt idx="4">
                  <c:v>293750</c:v>
                </c:pt>
              </c:numCache>
            </c:numRef>
          </c:val>
        </c:ser>
        <c:gapWidth val="150"/>
        <c:overlap val="0"/>
        <c:axId val="20047965"/>
        <c:axId val="55515479"/>
      </c:barChart>
      <c:catAx>
        <c:axId val="2004796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2700000"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55515479"/>
        <c:crosses val="autoZero"/>
        <c:auto val="1"/>
        <c:lblAlgn val="ctr"/>
        <c:lblOffset val="100"/>
        <c:noMultiLvlLbl val="0"/>
      </c:catAx>
      <c:valAx>
        <c:axId val="5551547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0047965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20" spc="-1" strike="noStrike">
              <a:solidFill>
                <a:srgbClr val="000000"/>
              </a:solidFill>
              <a:latin typeface="Calibri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Parousiasi!$A$13</c:f>
              <c:strCache>
                <c:ptCount val="1"/>
                <c:pt idx="0">
                  <c:v> μείον Αποσβέσεις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Parousiasi!$B$12:$F$12</c:f>
              <c:strCache>
                <c:ptCount val="5"/>
                <c:pt idx="0">
                  <c:v/>
                </c:pt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Parousiasi!$B$13:$F$13</c:f>
              <c:numCache>
                <c:formatCode>General</c:formatCode>
                <c:ptCount val="5"/>
                <c:pt idx="1">
                  <c:v>100000</c:v>
                </c:pt>
                <c:pt idx="2">
                  <c:v>176000</c:v>
                </c:pt>
                <c:pt idx="3">
                  <c:v>163636.363636364</c:v>
                </c:pt>
                <c:pt idx="4">
                  <c:v>180000</c:v>
                </c:pt>
              </c:numCache>
            </c:numRef>
          </c:val>
        </c:ser>
        <c:ser>
          <c:idx val="1"/>
          <c:order val="1"/>
          <c:tx>
            <c:strRef>
              <c:f>Parousiasi!$A$14</c:f>
              <c:strCache>
                <c:ptCount val="1"/>
                <c:pt idx="0">
                  <c:v>Πάγιο Ενεργητικό</c:v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Parousiasi!$B$12:$F$12</c:f>
              <c:strCache>
                <c:ptCount val="5"/>
                <c:pt idx="0">
                  <c:v/>
                </c:pt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Parousiasi!$B$14:$F$14</c:f>
              <c:numCache>
                <c:formatCode>General</c:formatCode>
                <c:ptCount val="5"/>
                <c:pt idx="1">
                  <c:v>1100000</c:v>
                </c:pt>
                <c:pt idx="2">
                  <c:v>1100000</c:v>
                </c:pt>
                <c:pt idx="3">
                  <c:v>1100000</c:v>
                </c:pt>
                <c:pt idx="4">
                  <c:v>1100000</c:v>
                </c:pt>
              </c:numCache>
            </c:numRef>
          </c:val>
        </c:ser>
        <c:ser>
          <c:idx val="2"/>
          <c:order val="2"/>
          <c:tx>
            <c:strRef>
              <c:f>Parousiasi!$A$15</c:f>
              <c:strCache>
                <c:ptCount val="1"/>
                <c:pt idx="0">
                  <c:v>  μείον Αποσβέσεις (συσσωρευμένες)</c:v>
                </c:pt>
              </c:strCache>
            </c:strRef>
          </c:tx>
          <c:spPr>
            <a:solidFill>
              <a:srgbClr val="9bbb59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Parousiasi!$B$12:$F$12</c:f>
              <c:strCache>
                <c:ptCount val="5"/>
                <c:pt idx="0">
                  <c:v/>
                </c:pt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Parousiasi!$B$15:$F$15</c:f>
              <c:numCache>
                <c:formatCode>General</c:formatCode>
                <c:ptCount val="5"/>
                <c:pt idx="1">
                  <c:v>200000</c:v>
                </c:pt>
                <c:pt idx="2">
                  <c:v>396000</c:v>
                </c:pt>
                <c:pt idx="3">
                  <c:v>345454.545454545</c:v>
                </c:pt>
                <c:pt idx="4">
                  <c:v>380000</c:v>
                </c:pt>
              </c:numCache>
            </c:numRef>
          </c:val>
        </c:ser>
        <c:ser>
          <c:idx val="3"/>
          <c:order val="3"/>
          <c:tx>
            <c:strRef>
              <c:f>Parousiasi!$A$16</c:f>
              <c:strCache>
                <c:ptCount val="1"/>
                <c:pt idx="0">
                  <c:v>Καθαρό Πάγιο</c:v>
                </c:pt>
              </c:strCache>
            </c:strRef>
          </c:tx>
          <c:spPr>
            <a:solidFill>
              <a:srgbClr val="8064a2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Parousiasi!$B$12:$F$12</c:f>
              <c:strCache>
                <c:ptCount val="5"/>
                <c:pt idx="0">
                  <c:v/>
                </c:pt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Parousiasi!$B$16:$F$16</c:f>
              <c:numCache>
                <c:formatCode>General</c:formatCode>
                <c:ptCount val="5"/>
                <c:pt idx="1">
                  <c:v>900000</c:v>
                </c:pt>
                <c:pt idx="2">
                  <c:v>704000</c:v>
                </c:pt>
                <c:pt idx="3">
                  <c:v>754545.454545455</c:v>
                </c:pt>
                <c:pt idx="4">
                  <c:v>720000</c:v>
                </c:pt>
              </c:numCache>
            </c:numRef>
          </c:val>
        </c:ser>
        <c:gapWidth val="150"/>
        <c:overlap val="0"/>
        <c:axId val="19369592"/>
        <c:axId val="72805913"/>
      </c:barChart>
      <c:catAx>
        <c:axId val="1936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2700000"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72805913"/>
        <c:crosses val="autoZero"/>
        <c:auto val="1"/>
        <c:lblAlgn val="ctr"/>
        <c:lblOffset val="100"/>
        <c:noMultiLvlLbl val="0"/>
      </c:catAx>
      <c:valAx>
        <c:axId val="7280591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19369592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20" spc="-1" strike="noStrike">
              <a:solidFill>
                <a:srgbClr val="000000"/>
              </a:solidFill>
              <a:latin typeface="Calibri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wmf"/><Relationship Id="rId4" Type="http://schemas.openxmlformats.org/officeDocument/2006/relationships/image" Target="../media/image4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53280</xdr:colOff>
      <xdr:row>19</xdr:row>
      <xdr:rowOff>48960</xdr:rowOff>
    </xdr:from>
    <xdr:to>
      <xdr:col>7</xdr:col>
      <xdr:colOff>152280</xdr:colOff>
      <xdr:row>21</xdr:row>
      <xdr:rowOff>85680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194080" y="3137760"/>
          <a:ext cx="2245320" cy="361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4</xdr:col>
      <xdr:colOff>30600</xdr:colOff>
      <xdr:row>24</xdr:row>
      <xdr:rowOff>53640</xdr:rowOff>
    </xdr:from>
    <xdr:to>
      <xdr:col>7</xdr:col>
      <xdr:colOff>53640</xdr:colOff>
      <xdr:row>26</xdr:row>
      <xdr:rowOff>90360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5171400" y="3954960"/>
          <a:ext cx="2169360" cy="361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4</xdr:col>
      <xdr:colOff>23040</xdr:colOff>
      <xdr:row>29</xdr:row>
      <xdr:rowOff>42840</xdr:rowOff>
    </xdr:from>
    <xdr:to>
      <xdr:col>7</xdr:col>
      <xdr:colOff>350640</xdr:colOff>
      <xdr:row>33</xdr:row>
      <xdr:rowOff>47880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5163840" y="4757040"/>
          <a:ext cx="2473920" cy="6552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4</xdr:col>
      <xdr:colOff>7560</xdr:colOff>
      <xdr:row>38</xdr:row>
      <xdr:rowOff>44640</xdr:rowOff>
    </xdr:from>
    <xdr:to>
      <xdr:col>10</xdr:col>
      <xdr:colOff>472320</xdr:colOff>
      <xdr:row>40</xdr:row>
      <xdr:rowOff>104400</xdr:rowOff>
    </xdr:to>
    <xdr:pic>
      <xdr:nvPicPr>
        <xdr:cNvPr id="3" name="Picture 9" descr=""/>
        <xdr:cNvPicPr/>
      </xdr:nvPicPr>
      <xdr:blipFill>
        <a:blip r:embed="rId4"/>
        <a:stretch/>
      </xdr:blipFill>
      <xdr:spPr>
        <a:xfrm>
          <a:off x="5148360" y="6221880"/>
          <a:ext cx="4546800" cy="3848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619200</xdr:colOff>
      <xdr:row>4</xdr:row>
      <xdr:rowOff>57240</xdr:rowOff>
    </xdr:from>
    <xdr:to>
      <xdr:col>12</xdr:col>
      <xdr:colOff>561600</xdr:colOff>
      <xdr:row>19</xdr:row>
      <xdr:rowOff>85320</xdr:rowOff>
    </xdr:to>
    <xdr:graphicFrame>
      <xdr:nvGraphicFramePr>
        <xdr:cNvPr id="4" name="Chart 3"/>
        <xdr:cNvGraphicFramePr/>
      </xdr:nvGraphicFramePr>
      <xdr:xfrm>
        <a:off x="8682480" y="758160"/>
        <a:ext cx="4841280" cy="265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561960</xdr:colOff>
      <xdr:row>2</xdr:row>
      <xdr:rowOff>38160</xdr:rowOff>
    </xdr:from>
    <xdr:to>
      <xdr:col>15</xdr:col>
      <xdr:colOff>256680</xdr:colOff>
      <xdr:row>13</xdr:row>
      <xdr:rowOff>28440</xdr:rowOff>
    </xdr:to>
    <xdr:graphicFrame>
      <xdr:nvGraphicFramePr>
        <xdr:cNvPr id="5" name="Chart 1"/>
        <xdr:cNvGraphicFramePr/>
      </xdr:nvGraphicFramePr>
      <xdr:xfrm>
        <a:off x="7122960" y="363240"/>
        <a:ext cx="4515480" cy="1778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523800</xdr:colOff>
      <xdr:row>15</xdr:row>
      <xdr:rowOff>28440</xdr:rowOff>
    </xdr:from>
    <xdr:to>
      <xdr:col>15</xdr:col>
      <xdr:colOff>218520</xdr:colOff>
      <xdr:row>32</xdr:row>
      <xdr:rowOff>18720</xdr:rowOff>
    </xdr:to>
    <xdr:graphicFrame>
      <xdr:nvGraphicFramePr>
        <xdr:cNvPr id="6" name="Chart 2"/>
        <xdr:cNvGraphicFramePr/>
      </xdr:nvGraphicFramePr>
      <xdr:xfrm>
        <a:off x="7084800" y="2466720"/>
        <a:ext cx="4515480" cy="275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71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C59" activeCellId="0" sqref="C59"/>
    </sheetView>
  </sheetViews>
  <sheetFormatPr defaultColWidth="9.15625" defaultRowHeight="12.8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39.28"/>
    <col collapsed="false" customWidth="true" hidden="false" outlineLevel="0" max="3" min="3" style="1" width="15"/>
    <col collapsed="false" customWidth="true" hidden="false" outlineLevel="0" max="4" min="4" style="1" width="14.15"/>
    <col collapsed="false" customWidth="true" hidden="false" outlineLevel="0" max="5" min="5" style="1" width="10.42"/>
    <col collapsed="false" customWidth="true" hidden="false" outlineLevel="0" max="6" min="6" style="1" width="10.85"/>
    <col collapsed="false" customWidth="false" hidden="false" outlineLevel="0" max="13" min="7" style="1" width="9.14"/>
    <col collapsed="false" customWidth="true" hidden="false" outlineLevel="0" max="14" min="14" style="1" width="16"/>
    <col collapsed="false" customWidth="false" hidden="false" outlineLevel="0" max="1024" min="15" style="1" width="9.14"/>
  </cols>
  <sheetData>
    <row r="1" customFormat="false" ht="12.8" hidden="false" customHeight="false" outlineLevel="0" collapsed="false">
      <c r="F1" s="1" t="s">
        <v>0</v>
      </c>
    </row>
    <row r="2" customFormat="false" ht="12.8" hidden="false" customHeight="false" outlineLevel="0" collapsed="false">
      <c r="F2" s="1" t="s">
        <v>1</v>
      </c>
    </row>
    <row r="3" customFormat="false" ht="12.8" hidden="false" customHeight="false" outlineLevel="0" collapsed="false">
      <c r="B3" s="1" t="s">
        <v>2</v>
      </c>
      <c r="G3" s="2"/>
    </row>
    <row r="4" customFormat="false" ht="12.8" hidden="false" customHeight="false" outlineLevel="0" collapsed="false">
      <c r="B4" s="3" t="s">
        <v>3</v>
      </c>
      <c r="C4" s="3"/>
      <c r="D4" s="3"/>
      <c r="E4" s="3"/>
      <c r="F4" s="3"/>
      <c r="G4" s="2"/>
    </row>
    <row r="5" customFormat="false" ht="12.8" hidden="false" customHeight="false" outlineLevel="0" collapsed="false">
      <c r="B5" s="1" t="s">
        <v>4</v>
      </c>
      <c r="D5" s="4" t="s">
        <v>5</v>
      </c>
      <c r="E5" s="1" t="n">
        <v>1100000</v>
      </c>
      <c r="G5" s="2"/>
    </row>
    <row r="6" customFormat="false" ht="12.8" hidden="false" customHeight="false" outlineLevel="0" collapsed="false">
      <c r="B6" s="1" t="s">
        <v>6</v>
      </c>
      <c r="D6" s="4" t="s">
        <v>7</v>
      </c>
      <c r="E6" s="1" t="n">
        <v>100000</v>
      </c>
      <c r="G6" s="2"/>
      <c r="N6" s="1" t="n">
        <f aca="false">IC</f>
        <v>1100000</v>
      </c>
    </row>
    <row r="7" customFormat="false" ht="12.8" hidden="false" customHeight="false" outlineLevel="0" collapsed="false">
      <c r="B7" s="1" t="s">
        <v>8</v>
      </c>
      <c r="D7" s="4" t="s">
        <v>9</v>
      </c>
      <c r="E7" s="1" t="n">
        <v>10</v>
      </c>
      <c r="G7" s="2"/>
    </row>
    <row r="8" customFormat="false" ht="12.8" hidden="false" customHeight="false" outlineLevel="0" collapsed="false">
      <c r="B8" s="1" t="s">
        <v>10</v>
      </c>
      <c r="D8" s="4" t="s">
        <v>11</v>
      </c>
      <c r="E8" s="5" t="n">
        <f aca="false">1/N</f>
        <v>0.1</v>
      </c>
      <c r="F8" s="4" t="s">
        <v>12</v>
      </c>
      <c r="G8" s="6"/>
    </row>
    <row r="9" customFormat="false" ht="12.8" hidden="false" customHeight="false" outlineLevel="0" collapsed="false">
      <c r="B9" s="7" t="s">
        <v>13</v>
      </c>
      <c r="C9" s="7"/>
      <c r="D9" s="8" t="s">
        <v>14</v>
      </c>
      <c r="E9" s="8" t="n">
        <f aca="false">N*(N+1)/2</f>
        <v>55</v>
      </c>
      <c r="F9" s="8" t="s">
        <v>15</v>
      </c>
      <c r="G9" s="2"/>
    </row>
    <row r="10" customFormat="false" ht="12.8" hidden="false" customHeight="false" outlineLevel="0" collapsed="false">
      <c r="G10" s="2"/>
    </row>
    <row r="11" customFormat="false" ht="12.8" hidden="false" customHeight="false" outlineLevel="0" collapsed="false">
      <c r="B11" s="1" t="s">
        <v>16</v>
      </c>
      <c r="D11" s="1" t="n">
        <f aca="false">SUM(C13:L13)</f>
        <v>10000</v>
      </c>
    </row>
    <row r="12" customFormat="false" ht="12.8" hidden="false" customHeight="false" outlineLevel="0" collapsed="false">
      <c r="F12" s="9" t="s">
        <v>17</v>
      </c>
    </row>
    <row r="13" customFormat="false" ht="12.8" hidden="false" customHeight="false" outlineLevel="0" collapsed="false">
      <c r="B13" s="7" t="s">
        <v>18</v>
      </c>
      <c r="C13" s="7" t="n">
        <v>2000</v>
      </c>
      <c r="D13" s="7" t="n">
        <v>1800</v>
      </c>
      <c r="E13" s="7" t="n">
        <v>1500</v>
      </c>
      <c r="F13" s="7" t="n">
        <v>1300</v>
      </c>
      <c r="G13" s="7" t="n">
        <v>1000</v>
      </c>
      <c r="H13" s="7" t="n">
        <v>800</v>
      </c>
      <c r="I13" s="7" t="n">
        <v>600</v>
      </c>
      <c r="J13" s="7" t="n">
        <v>500</v>
      </c>
      <c r="K13" s="7" t="n">
        <v>300</v>
      </c>
      <c r="L13" s="7" t="n">
        <v>200</v>
      </c>
    </row>
    <row r="14" customFormat="false" ht="12.8" hidden="false" customHeight="false" outlineLevel="0" collapsed="false">
      <c r="B14" s="7" t="s">
        <v>19</v>
      </c>
      <c r="C14" s="7" t="n">
        <v>1</v>
      </c>
      <c r="D14" s="7" t="n">
        <v>2</v>
      </c>
      <c r="E14" s="7" t="n">
        <v>3</v>
      </c>
      <c r="F14" s="7" t="n">
        <v>4</v>
      </c>
      <c r="G14" s="7" t="n">
        <v>5</v>
      </c>
      <c r="H14" s="7" t="n">
        <v>6</v>
      </c>
      <c r="I14" s="7" t="n">
        <v>7</v>
      </c>
      <c r="J14" s="7" t="n">
        <v>8</v>
      </c>
      <c r="K14" s="7" t="n">
        <v>9</v>
      </c>
      <c r="L14" s="7" t="n">
        <v>10</v>
      </c>
    </row>
    <row r="16" customFormat="false" ht="12.8" hidden="false" customHeight="false" outlineLevel="0" collapsed="false">
      <c r="B16" s="1" t="s">
        <v>20</v>
      </c>
    </row>
    <row r="17" customFormat="false" ht="12.8" hidden="false" customHeight="false" outlineLevel="0" collapsed="false">
      <c r="B17" s="1" t="s">
        <v>21</v>
      </c>
    </row>
    <row r="18" customFormat="false" ht="12.8" hidden="false" customHeight="false" outlineLevel="0" collapsed="false">
      <c r="B18" s="3" t="s">
        <v>22</v>
      </c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2.8" hidden="false" customHeight="false" outlineLevel="0" collapsed="false">
      <c r="B19" s="10" t="s">
        <v>23</v>
      </c>
    </row>
    <row r="20" customFormat="false" ht="12.8" hidden="false" customHeight="false" outlineLevel="0" collapsed="false">
      <c r="B20" s="1" t="s">
        <v>24</v>
      </c>
      <c r="D20" s="1" t="s">
        <v>25</v>
      </c>
    </row>
    <row r="22" customFormat="false" ht="12.8" hidden="false" customHeight="false" outlineLevel="0" collapsed="false">
      <c r="M22" s="11"/>
    </row>
    <row r="23" customFormat="false" ht="12.8" hidden="false" customHeight="false" outlineLevel="0" collapsed="false">
      <c r="B23" s="7"/>
      <c r="C23" s="7"/>
      <c r="D23" s="7"/>
      <c r="E23" s="7"/>
      <c r="F23" s="7"/>
      <c r="G23" s="7"/>
      <c r="H23" s="7"/>
      <c r="I23" s="7"/>
      <c r="J23" s="7"/>
      <c r="K23" s="7"/>
    </row>
    <row r="25" customFormat="false" ht="12.8" hidden="false" customHeight="false" outlineLevel="0" collapsed="false">
      <c r="B25" s="1" t="s">
        <v>26</v>
      </c>
      <c r="D25" s="1" t="s">
        <v>27</v>
      </c>
    </row>
    <row r="28" customFormat="false" ht="12.8" hidden="false" customHeight="false" outlineLevel="0" collapsed="false">
      <c r="B28" s="7"/>
      <c r="C28" s="7"/>
      <c r="D28" s="7"/>
      <c r="E28" s="7"/>
      <c r="F28" s="7"/>
      <c r="G28" s="7"/>
      <c r="H28" s="7"/>
      <c r="I28" s="7"/>
      <c r="J28" s="7"/>
      <c r="K28" s="7"/>
    </row>
    <row r="30" customFormat="false" ht="12.8" hidden="false" customHeight="false" outlineLevel="0" collapsed="false">
      <c r="B30" s="1" t="s">
        <v>28</v>
      </c>
      <c r="D30" s="1" t="s">
        <v>29</v>
      </c>
    </row>
    <row r="35" customFormat="false" ht="12.8" hidden="false" customHeight="false" outlineLevel="0" collapsed="false">
      <c r="E35" s="1" t="s">
        <v>30</v>
      </c>
      <c r="F35" s="1" t="s">
        <v>31</v>
      </c>
      <c r="G35" s="1" t="s">
        <v>32</v>
      </c>
    </row>
    <row r="36" customFormat="false" ht="12.8" hidden="false" customHeight="false" outlineLevel="0" collapsed="false">
      <c r="B36" s="7"/>
      <c r="C36" s="7"/>
      <c r="D36" s="7"/>
      <c r="E36" s="7"/>
      <c r="F36" s="7"/>
      <c r="G36" s="7"/>
      <c r="H36" s="7"/>
      <c r="I36" s="7"/>
      <c r="J36" s="7"/>
      <c r="K36" s="7"/>
    </row>
    <row r="39" customFormat="false" ht="12.8" hidden="false" customHeight="false" outlineLevel="0" collapsed="false">
      <c r="B39" s="1" t="s">
        <v>33</v>
      </c>
    </row>
    <row r="40" customFormat="false" ht="12.8" hidden="false" customHeight="false" outlineLevel="0" collapsed="false">
      <c r="E40" s="1" t="s">
        <v>34</v>
      </c>
    </row>
    <row r="42" customFormat="false" ht="12.8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</row>
    <row r="45" customFormat="false" ht="13.8" hidden="false" customHeight="false" outlineLevel="0" collapsed="false">
      <c r="B45" s="12" t="s">
        <v>35</v>
      </c>
      <c r="C45" s="13"/>
      <c r="D45" s="13"/>
    </row>
    <row r="46" customFormat="false" ht="13.8" hidden="false" customHeight="false" outlineLevel="0" collapsed="false">
      <c r="B46" s="14"/>
      <c r="C46" s="14"/>
      <c r="D46" s="14"/>
    </row>
    <row r="47" customFormat="false" ht="13.8" hidden="false" customHeight="false" outlineLevel="0" collapsed="false">
      <c r="B47" s="15"/>
      <c r="C47" s="15"/>
      <c r="D47" s="16"/>
    </row>
    <row r="48" customFormat="false" ht="13.8" hidden="false" customHeight="false" outlineLevel="0" collapsed="false">
      <c r="B48" s="13"/>
      <c r="C48" s="17" t="s">
        <v>34</v>
      </c>
      <c r="D48" s="13"/>
    </row>
    <row r="49" customFormat="false" ht="13.8" hidden="false" customHeight="false" outlineLevel="0" collapsed="false">
      <c r="B49" s="17" t="s">
        <v>36</v>
      </c>
      <c r="C49" s="13"/>
      <c r="D49" s="18" t="n">
        <v>3000000</v>
      </c>
    </row>
    <row r="50" customFormat="false" ht="13.8" hidden="false" customHeight="false" outlineLevel="0" collapsed="false">
      <c r="B50" s="17" t="s">
        <v>37</v>
      </c>
      <c r="C50" s="13"/>
      <c r="D50" s="18" t="n">
        <v>2555000</v>
      </c>
    </row>
    <row r="51" customFormat="false" ht="13.8" hidden="false" customHeight="false" outlineLevel="0" collapsed="false">
      <c r="B51" s="17" t="s">
        <v>38</v>
      </c>
      <c r="C51" s="13"/>
      <c r="D51" s="18"/>
    </row>
    <row r="52" customFormat="false" ht="13.8" hidden="false" customHeight="false" outlineLevel="0" collapsed="false">
      <c r="B52" s="17" t="s">
        <v>39</v>
      </c>
      <c r="C52" s="13"/>
      <c r="D52" s="18"/>
    </row>
    <row r="53" customFormat="false" ht="13.8" hidden="false" customHeight="false" outlineLevel="0" collapsed="false">
      <c r="B53" s="17" t="s">
        <v>40</v>
      </c>
      <c r="C53" s="13"/>
      <c r="D53" s="18" t="n">
        <v>90000</v>
      </c>
    </row>
    <row r="54" customFormat="false" ht="13.8" hidden="false" customHeight="false" outlineLevel="0" collapsed="false">
      <c r="B54" s="17" t="s">
        <v>41</v>
      </c>
      <c r="C54" s="13"/>
      <c r="D54" s="18"/>
    </row>
    <row r="55" customFormat="false" ht="13.8" hidden="false" customHeight="false" outlineLevel="0" collapsed="false">
      <c r="B55" s="17" t="s">
        <v>42</v>
      </c>
      <c r="C55" s="13"/>
      <c r="D55" s="18"/>
    </row>
    <row r="56" customFormat="false" ht="13.8" hidden="false" customHeight="false" outlineLevel="0" collapsed="false">
      <c r="B56" s="17" t="s">
        <v>43</v>
      </c>
      <c r="C56" s="13"/>
      <c r="D56" s="18"/>
    </row>
    <row r="57" customFormat="false" ht="13.8" hidden="false" customHeight="false" outlineLevel="0" collapsed="false">
      <c r="B57" s="17" t="s">
        <v>44</v>
      </c>
      <c r="C57" s="13"/>
      <c r="D57" s="18" t="n">
        <v>0</v>
      </c>
    </row>
    <row r="58" customFormat="false" ht="13.8" hidden="false" customHeight="false" outlineLevel="0" collapsed="false">
      <c r="B58" s="17" t="s">
        <v>45</v>
      </c>
      <c r="C58" s="18"/>
      <c r="D58" s="18"/>
    </row>
    <row r="59" customFormat="false" ht="13.8" hidden="false" customHeight="false" outlineLevel="0" collapsed="false">
      <c r="B59" s="17" t="s">
        <v>46</v>
      </c>
      <c r="C59" s="19" t="n">
        <v>0.35</v>
      </c>
      <c r="D59" s="18"/>
    </row>
    <row r="60" customFormat="false" ht="13.8" hidden="false" customHeight="false" outlineLevel="0" collapsed="false">
      <c r="B60" s="17" t="s">
        <v>47</v>
      </c>
      <c r="C60" s="13"/>
      <c r="D60" s="18"/>
    </row>
    <row r="61" customFormat="false" ht="13.8" hidden="false" customHeight="false" outlineLevel="0" collapsed="false">
      <c r="B61" s="15"/>
      <c r="C61" s="15"/>
      <c r="D61" s="20"/>
    </row>
    <row r="62" customFormat="false" ht="13.8" hidden="false" customHeight="false" outlineLevel="0" collapsed="false">
      <c r="B62" s="13"/>
      <c r="C62" s="13"/>
      <c r="D62" s="18"/>
    </row>
    <row r="63" customFormat="false" ht="13.8" hidden="false" customHeight="false" outlineLevel="0" collapsed="false">
      <c r="B63" s="15" t="s">
        <v>48</v>
      </c>
      <c r="C63" s="15"/>
      <c r="D63" s="20"/>
    </row>
    <row r="64" customFormat="false" ht="13.8" hidden="false" customHeight="false" outlineLevel="0" collapsed="false">
      <c r="B64" s="21"/>
      <c r="C64" s="21" t="s">
        <v>25</v>
      </c>
      <c r="D64" s="22"/>
    </row>
    <row r="65" customFormat="false" ht="13.8" hidden="false" customHeight="false" outlineLevel="0" collapsed="false">
      <c r="B65" s="23" t="s">
        <v>49</v>
      </c>
      <c r="C65" s="13"/>
      <c r="D65" s="13"/>
    </row>
    <row r="66" customFormat="false" ht="13.8" hidden="false" customHeight="false" outlineLevel="0" collapsed="false">
      <c r="B66" s="13"/>
      <c r="C66" s="13"/>
      <c r="D66" s="13"/>
    </row>
    <row r="67" customFormat="false" ht="13.8" hidden="false" customHeight="false" outlineLevel="0" collapsed="false">
      <c r="B67" s="18" t="s">
        <v>50</v>
      </c>
      <c r="C67" s="18" t="n">
        <f aca="false">IC</f>
        <v>1100000</v>
      </c>
      <c r="D67" s="18"/>
    </row>
    <row r="68" customFormat="false" ht="13.8" hidden="false" customHeight="false" outlineLevel="0" collapsed="false">
      <c r="B68" s="18" t="s">
        <v>51</v>
      </c>
      <c r="C68" s="18" t="n">
        <f aca="false">'Pin1-SLN'!E16</f>
        <v>200000</v>
      </c>
      <c r="D68" s="18"/>
    </row>
    <row r="69" customFormat="false" ht="13.8" hidden="false" customHeight="false" outlineLevel="0" collapsed="false">
      <c r="B69" s="18" t="s">
        <v>52</v>
      </c>
      <c r="C69" s="18" t="n">
        <f aca="false">C67-C68</f>
        <v>900000</v>
      </c>
      <c r="D69" s="18"/>
    </row>
    <row r="70" customFormat="false" ht="13.8" hidden="false" customHeight="false" outlineLevel="0" collapsed="false">
      <c r="B70" s="18"/>
      <c r="C70" s="18"/>
      <c r="D70" s="18"/>
    </row>
    <row r="71" customFormat="false" ht="13.8" hidden="false" customHeight="false" outlineLevel="0" collapsed="false">
      <c r="B71" s="24"/>
      <c r="C71" s="24"/>
      <c r="D71" s="24"/>
    </row>
  </sheetData>
  <printOptions headings="false" gridLines="false" gridLinesSet="true" horizontalCentered="false" verticalCentered="false"/>
  <pageMargins left="0.290277777777778" right="0.179861111111111" top="0.479861111111111" bottom="0.409722222222222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2.85"/>
    <col collapsed="false" customWidth="false" hidden="false" outlineLevel="0" max="2" min="2" style="1" width="9.14"/>
    <col collapsed="false" customWidth="true" hidden="false" outlineLevel="0" max="3" min="3" style="1" width="14.86"/>
    <col collapsed="false" customWidth="true" hidden="false" outlineLevel="0" max="4" min="4" style="1" width="20.29"/>
    <col collapsed="false" customWidth="true" hidden="false" outlineLevel="0" max="5" min="5" style="1" width="18"/>
    <col collapsed="false" customWidth="true" hidden="false" outlineLevel="0" max="6" min="6" style="1" width="14.57"/>
    <col collapsed="false" customWidth="false" hidden="false" outlineLevel="0" max="1024" min="7" style="1" width="9.14"/>
  </cols>
  <sheetData>
    <row r="1" customFormat="false" ht="13.8" hidden="false" customHeight="false" outlineLevel="0" collapsed="false">
      <c r="A1" s="25"/>
      <c r="B1" s="26"/>
      <c r="C1" s="25"/>
      <c r="D1" s="25"/>
      <c r="E1" s="25"/>
      <c r="F1" s="25"/>
    </row>
    <row r="2" customFormat="false" ht="13.8" hidden="false" customHeight="false" outlineLevel="0" collapsed="false">
      <c r="A2" s="25"/>
      <c r="B2" s="26"/>
      <c r="C2" s="25"/>
      <c r="D2" s="25"/>
      <c r="E2" s="25"/>
      <c r="F2" s="25"/>
    </row>
    <row r="3" customFormat="false" ht="13.8" hidden="false" customHeight="false" outlineLevel="0" collapsed="false">
      <c r="A3" s="25"/>
      <c r="B3" s="25"/>
      <c r="C3" s="25"/>
      <c r="D3" s="25"/>
      <c r="E3" s="25"/>
      <c r="F3" s="25"/>
    </row>
    <row r="4" customFormat="false" ht="13.8" hidden="false" customHeight="false" outlineLevel="0" collapsed="false">
      <c r="A4" s="25"/>
      <c r="B4" s="27"/>
      <c r="C4" s="27"/>
      <c r="D4" s="27"/>
      <c r="E4" s="27"/>
      <c r="F4" s="28"/>
    </row>
    <row r="5" customFormat="false" ht="13.8" hidden="false" customHeight="false" outlineLevel="0" collapsed="false">
      <c r="A5" s="25"/>
      <c r="B5" s="25"/>
      <c r="C5" s="25"/>
      <c r="D5" s="25" t="s">
        <v>24</v>
      </c>
      <c r="E5" s="25"/>
      <c r="F5" s="29"/>
    </row>
    <row r="6" customFormat="false" ht="13.8" hidden="false" customHeight="false" outlineLevel="0" collapsed="false">
      <c r="A6" s="25"/>
      <c r="B6" s="25"/>
      <c r="C6" s="25"/>
      <c r="D6" s="29" t="s">
        <v>25</v>
      </c>
      <c r="E6" s="25"/>
      <c r="F6" s="29"/>
    </row>
    <row r="7" customFormat="false" ht="13.8" hidden="false" customHeight="false" outlineLevel="0" collapsed="false">
      <c r="A7" s="25"/>
      <c r="B7" s="25"/>
      <c r="C7" s="25"/>
      <c r="D7" s="29"/>
      <c r="E7" s="25"/>
      <c r="F7" s="29"/>
    </row>
    <row r="8" customFormat="false" ht="13.8" hidden="false" customHeight="false" outlineLevel="0" collapsed="false">
      <c r="A8" s="25"/>
      <c r="B8" s="30"/>
      <c r="C8" s="30"/>
      <c r="D8" s="30"/>
      <c r="E8" s="30"/>
      <c r="F8" s="29"/>
    </row>
    <row r="9" customFormat="false" ht="13.8" hidden="false" customHeight="false" outlineLevel="0" collapsed="false">
      <c r="A9" s="25"/>
      <c r="B9" s="25"/>
      <c r="C9" s="29" t="s">
        <v>53</v>
      </c>
      <c r="D9" s="29" t="s">
        <v>53</v>
      </c>
      <c r="E9" s="29" t="s">
        <v>54</v>
      </c>
      <c r="F9" s="29" t="s">
        <v>55</v>
      </c>
      <c r="G9" s="29" t="s">
        <v>56</v>
      </c>
    </row>
    <row r="10" customFormat="false" ht="13.8" hidden="false" customHeight="false" outlineLevel="0" collapsed="false">
      <c r="A10" s="25"/>
      <c r="B10" s="29" t="s">
        <v>57</v>
      </c>
      <c r="C10" s="29" t="s">
        <v>58</v>
      </c>
      <c r="D10" s="29" t="s">
        <v>58</v>
      </c>
      <c r="E10" s="29" t="s">
        <v>59</v>
      </c>
      <c r="F10" s="29" t="s">
        <v>60</v>
      </c>
    </row>
    <row r="11" customFormat="false" ht="13.8" hidden="false" customHeight="false" outlineLevel="0" collapsed="false">
      <c r="A11" s="25"/>
      <c r="B11" s="25"/>
      <c r="C11" s="29" t="s">
        <v>61</v>
      </c>
      <c r="D11" s="29" t="s">
        <v>62</v>
      </c>
      <c r="E11" s="29"/>
      <c r="F11" s="29"/>
    </row>
    <row r="12" customFormat="false" ht="13.8" hidden="false" customHeight="false" outlineLevel="0" collapsed="false">
      <c r="A12" s="25"/>
      <c r="B12" s="30"/>
      <c r="C12" s="31"/>
      <c r="D12" s="31"/>
      <c r="E12" s="31"/>
      <c r="F12" s="31"/>
    </row>
    <row r="13" customFormat="false" ht="13.8" hidden="false" customHeight="false" outlineLevel="0" collapsed="false">
      <c r="A13" s="25"/>
      <c r="B13" s="32"/>
      <c r="C13" s="32"/>
      <c r="D13" s="32"/>
      <c r="E13" s="32"/>
      <c r="F13" s="32"/>
    </row>
    <row r="14" customFormat="false" ht="13.8" hidden="false" customHeight="false" outlineLevel="0" collapsed="false">
      <c r="A14" s="25"/>
      <c r="B14" s="25" t="n">
        <v>0</v>
      </c>
      <c r="E14" s="25"/>
      <c r="F14" s="25" t="n">
        <f aca="false">IC-E14</f>
        <v>1100000</v>
      </c>
    </row>
    <row r="15" customFormat="false" ht="13.8" hidden="false" customHeight="false" outlineLevel="0" collapsed="false">
      <c r="A15" s="25"/>
      <c r="B15" s="25" t="n">
        <v>1</v>
      </c>
      <c r="C15" s="1" t="n">
        <f aca="false">(1/N)*(IC-SV)</f>
        <v>100000</v>
      </c>
      <c r="D15" s="1" t="n">
        <f aca="false">SLN(IC,SV,N)</f>
        <v>100000</v>
      </c>
      <c r="E15" s="25" t="n">
        <f aca="false">D15+E14</f>
        <v>100000</v>
      </c>
      <c r="F15" s="25" t="n">
        <f aca="false">IC-E15</f>
        <v>1000000</v>
      </c>
      <c r="G15" s="33" t="n">
        <f aca="false">C15/$C$26</f>
        <v>0.1</v>
      </c>
    </row>
    <row r="16" customFormat="false" ht="13.8" hidden="false" customHeight="false" outlineLevel="0" collapsed="false">
      <c r="A16" s="25"/>
      <c r="B16" s="25" t="n">
        <v>2</v>
      </c>
      <c r="C16" s="1" t="n">
        <f aca="false">(1/N)*(IC-SV)</f>
        <v>100000</v>
      </c>
      <c r="D16" s="1" t="n">
        <f aca="false">SLN(IC,SV,N)</f>
        <v>100000</v>
      </c>
      <c r="E16" s="25" t="n">
        <f aca="false">D16+E15</f>
        <v>200000</v>
      </c>
      <c r="F16" s="25" t="n">
        <f aca="false">IC-E16</f>
        <v>900000</v>
      </c>
      <c r="G16" s="33" t="n">
        <f aca="false">C16/$C$26</f>
        <v>0.1</v>
      </c>
    </row>
    <row r="17" customFormat="false" ht="13.8" hidden="false" customHeight="false" outlineLevel="0" collapsed="false">
      <c r="A17" s="25"/>
      <c r="B17" s="25" t="n">
        <v>3</v>
      </c>
      <c r="C17" s="1" t="n">
        <f aca="false">(1/N)*(IC-SV)</f>
        <v>100000</v>
      </c>
      <c r="D17" s="1" t="n">
        <f aca="false">SLN(IC,SV,N)</f>
        <v>100000</v>
      </c>
      <c r="E17" s="25" t="n">
        <f aca="false">D17+E16</f>
        <v>300000</v>
      </c>
      <c r="F17" s="25" t="n">
        <f aca="false">IC-E17</f>
        <v>800000</v>
      </c>
      <c r="G17" s="33" t="n">
        <f aca="false">C17/$C$26</f>
        <v>0.1</v>
      </c>
    </row>
    <row r="18" customFormat="false" ht="13.8" hidden="false" customHeight="false" outlineLevel="0" collapsed="false">
      <c r="A18" s="25"/>
      <c r="B18" s="25" t="n">
        <v>4</v>
      </c>
      <c r="C18" s="1" t="n">
        <f aca="false">(1/N)*(IC-SV)</f>
        <v>100000</v>
      </c>
      <c r="D18" s="1" t="n">
        <f aca="false">SLN(IC,SV,N)</f>
        <v>100000</v>
      </c>
      <c r="E18" s="25" t="n">
        <f aca="false">D18+E17</f>
        <v>400000</v>
      </c>
      <c r="F18" s="25" t="n">
        <f aca="false">IC-E18</f>
        <v>700000</v>
      </c>
      <c r="G18" s="33" t="n">
        <f aca="false">C18/$C$26</f>
        <v>0.1</v>
      </c>
    </row>
    <row r="19" customFormat="false" ht="13.8" hidden="false" customHeight="false" outlineLevel="0" collapsed="false">
      <c r="A19" s="25"/>
      <c r="B19" s="25" t="n">
        <v>5</v>
      </c>
      <c r="C19" s="1" t="n">
        <f aca="false">(1/N)*(IC-SV)</f>
        <v>100000</v>
      </c>
      <c r="D19" s="1" t="n">
        <f aca="false">SLN(IC,SV,N)</f>
        <v>100000</v>
      </c>
      <c r="E19" s="25" t="n">
        <f aca="false">D19+E18</f>
        <v>500000</v>
      </c>
      <c r="F19" s="25" t="n">
        <f aca="false">IC-E19</f>
        <v>600000</v>
      </c>
      <c r="G19" s="33" t="n">
        <f aca="false">C19/$C$26</f>
        <v>0.1</v>
      </c>
    </row>
    <row r="20" customFormat="false" ht="13.8" hidden="false" customHeight="false" outlineLevel="0" collapsed="false">
      <c r="A20" s="25"/>
      <c r="B20" s="25" t="n">
        <v>6</v>
      </c>
      <c r="C20" s="1" t="n">
        <f aca="false">(1/N)*(IC-SV)</f>
        <v>100000</v>
      </c>
      <c r="D20" s="1" t="n">
        <f aca="false">SLN(IC,SV,N)</f>
        <v>100000</v>
      </c>
      <c r="E20" s="25" t="n">
        <f aca="false">D20+E19</f>
        <v>600000</v>
      </c>
      <c r="F20" s="25" t="n">
        <f aca="false">IC-E20</f>
        <v>500000</v>
      </c>
      <c r="G20" s="33" t="n">
        <f aca="false">C20/$C$26</f>
        <v>0.1</v>
      </c>
    </row>
    <row r="21" customFormat="false" ht="13.8" hidden="false" customHeight="false" outlineLevel="0" collapsed="false">
      <c r="A21" s="25"/>
      <c r="B21" s="25" t="n">
        <v>7</v>
      </c>
      <c r="C21" s="1" t="n">
        <f aca="false">(1/N)*(IC-SV)</f>
        <v>100000</v>
      </c>
      <c r="D21" s="1" t="n">
        <f aca="false">SLN(IC,SV,N)</f>
        <v>100000</v>
      </c>
      <c r="E21" s="25" t="n">
        <f aca="false">D21+E20</f>
        <v>700000</v>
      </c>
      <c r="F21" s="25" t="n">
        <f aca="false">IC-E21</f>
        <v>400000</v>
      </c>
      <c r="G21" s="33" t="n">
        <f aca="false">C21/$C$26</f>
        <v>0.1</v>
      </c>
    </row>
    <row r="22" customFormat="false" ht="13.8" hidden="false" customHeight="false" outlineLevel="0" collapsed="false">
      <c r="A22" s="25"/>
      <c r="B22" s="25" t="n">
        <v>8</v>
      </c>
      <c r="C22" s="1" t="n">
        <f aca="false">(1/N)*(IC-SV)</f>
        <v>100000</v>
      </c>
      <c r="D22" s="1" t="n">
        <f aca="false">SLN(IC,SV,N)</f>
        <v>100000</v>
      </c>
      <c r="E22" s="25" t="n">
        <f aca="false">D22+E21</f>
        <v>800000</v>
      </c>
      <c r="F22" s="25" t="n">
        <f aca="false">IC-E22</f>
        <v>300000</v>
      </c>
      <c r="G22" s="33" t="n">
        <f aca="false">C22/$C$26</f>
        <v>0.1</v>
      </c>
    </row>
    <row r="23" customFormat="false" ht="13.8" hidden="false" customHeight="false" outlineLevel="0" collapsed="false">
      <c r="A23" s="25"/>
      <c r="B23" s="25" t="n">
        <v>9</v>
      </c>
      <c r="C23" s="1" t="n">
        <f aca="false">(1/N)*(IC-SV)</f>
        <v>100000</v>
      </c>
      <c r="D23" s="1" t="n">
        <f aca="false">SLN(IC,SV,N)</f>
        <v>100000</v>
      </c>
      <c r="E23" s="25" t="n">
        <f aca="false">D23+E22</f>
        <v>900000</v>
      </c>
      <c r="F23" s="25" t="n">
        <f aca="false">IC-E23</f>
        <v>200000</v>
      </c>
      <c r="G23" s="33" t="n">
        <f aca="false">C23/$C$26</f>
        <v>0.1</v>
      </c>
    </row>
    <row r="24" customFormat="false" ht="13.8" hidden="false" customHeight="false" outlineLevel="0" collapsed="false">
      <c r="A24" s="25"/>
      <c r="B24" s="25" t="n">
        <v>10</v>
      </c>
      <c r="C24" s="1" t="n">
        <f aca="false">(1/N)*(IC-SV)</f>
        <v>100000</v>
      </c>
      <c r="D24" s="1" t="n">
        <f aca="false">SLN(IC,SV,N)</f>
        <v>100000</v>
      </c>
      <c r="E24" s="25" t="n">
        <f aca="false">D24+E23</f>
        <v>1000000</v>
      </c>
      <c r="F24" s="25" t="n">
        <f aca="false">IC-E24</f>
        <v>100000</v>
      </c>
      <c r="G24" s="33" t="n">
        <f aca="false">C24/$C$26</f>
        <v>0.1</v>
      </c>
    </row>
    <row r="25" customFormat="false" ht="13.8" hidden="false" customHeight="false" outlineLevel="0" collapsed="false">
      <c r="A25" s="25"/>
      <c r="B25" s="25"/>
      <c r="C25" s="25"/>
      <c r="D25" s="25"/>
      <c r="E25" s="25"/>
      <c r="F25" s="25"/>
    </row>
    <row r="26" customFormat="false" ht="13.8" hidden="false" customHeight="false" outlineLevel="0" collapsed="false">
      <c r="A26" s="25"/>
      <c r="B26" s="25" t="s">
        <v>63</v>
      </c>
      <c r="C26" s="25" t="n">
        <f aca="false">SUM(C15:C25)</f>
        <v>1000000</v>
      </c>
      <c r="D26" s="25" t="n">
        <f aca="false">SUM(D15:D25)</f>
        <v>1000000</v>
      </c>
      <c r="E26" s="25"/>
      <c r="F26" s="25"/>
    </row>
    <row r="27" customFormat="false" ht="13.8" hidden="false" customHeight="false" outlineLevel="0" collapsed="false">
      <c r="A27" s="25"/>
      <c r="B27" s="27"/>
      <c r="C27" s="28" t="s">
        <v>64</v>
      </c>
      <c r="D27" s="28" t="s">
        <v>64</v>
      </c>
      <c r="E27" s="27"/>
      <c r="F27" s="27"/>
    </row>
    <row r="28" customFormat="false" ht="13.8" hidden="false" customHeight="false" outlineLevel="0" collapsed="false">
      <c r="A28" s="25"/>
      <c r="B28" s="25"/>
      <c r="C28" s="25"/>
      <c r="D28" s="25"/>
      <c r="E28" s="25"/>
      <c r="F28" s="25"/>
    </row>
    <row r="29" customFormat="false" ht="13.8" hidden="false" customHeight="false" outlineLevel="0" collapsed="false">
      <c r="A29" s="25"/>
      <c r="B29" s="25"/>
      <c r="C29" s="25"/>
      <c r="D29" s="25"/>
      <c r="E29" s="25"/>
      <c r="F29" s="25"/>
    </row>
    <row r="30" customFormat="false" ht="13.8" hidden="false" customHeight="false" outlineLevel="0" collapsed="false">
      <c r="A30" s="25"/>
      <c r="B30" s="25"/>
      <c r="C30" s="25"/>
      <c r="D30" s="25"/>
      <c r="E30" s="25"/>
      <c r="F30" s="25"/>
    </row>
    <row r="31" customFormat="false" ht="13.8" hidden="false" customHeight="false" outlineLevel="0" collapsed="false">
      <c r="A31" s="25"/>
      <c r="B31" s="25"/>
      <c r="C31" s="25"/>
      <c r="D31" s="25"/>
      <c r="E31" s="25"/>
      <c r="F31" s="25"/>
    </row>
  </sheetData>
  <printOptions headings="false" gridLines="true" gridLinesSet="true" horizontalCentered="false" verticalCentered="false"/>
  <pageMargins left="0.220138888888889" right="0.220138888888889" top="0.984027777777778" bottom="0.984027777777778" header="0.511805555555556" footer="0.511805555555556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5078125" defaultRowHeight="12.75" zeroHeight="false" outlineLevelRow="0" outlineLevelCol="0"/>
  <cols>
    <col collapsed="false" customWidth="true" hidden="false" outlineLevel="0" max="3" min="3" style="0" width="13.86"/>
    <col collapsed="false" customWidth="true" hidden="false" outlineLevel="0" max="4" min="4" style="0" width="12.29"/>
    <col collapsed="false" customWidth="true" hidden="false" outlineLevel="0" max="5" min="5" style="0" width="17.86"/>
    <col collapsed="false" customWidth="true" hidden="false" outlineLevel="0" max="6" min="6" style="0" width="14.01"/>
    <col collapsed="false" customWidth="true" hidden="false" outlineLevel="0" max="7" min="7" style="0" width="12.57"/>
  </cols>
  <sheetData>
    <row r="1" customFormat="false" ht="13.8" hidden="false" customHeight="false" outlineLevel="0" collapsed="false">
      <c r="B1" s="26"/>
    </row>
    <row r="2" customFormat="false" ht="13.8" hidden="false" customHeight="false" outlineLevel="0" collapsed="false">
      <c r="B2" s="26"/>
    </row>
    <row r="4" customFormat="false" ht="13.8" hidden="false" customHeight="false" outlineLevel="0" collapsed="false">
      <c r="B4" s="27"/>
      <c r="C4" s="27"/>
      <c r="D4" s="27"/>
      <c r="E4" s="27"/>
      <c r="F4" s="27"/>
    </row>
    <row r="5" customFormat="false" ht="13.8" hidden="false" customHeight="false" outlineLevel="0" collapsed="false">
      <c r="B5" s="25"/>
      <c r="C5" s="25"/>
      <c r="D5" s="25" t="s">
        <v>26</v>
      </c>
      <c r="E5" s="25"/>
      <c r="F5" s="25"/>
    </row>
    <row r="6" customFormat="false" ht="13.8" hidden="false" customHeight="false" outlineLevel="0" collapsed="false">
      <c r="B6" s="25"/>
      <c r="C6" s="34"/>
      <c r="D6" s="25" t="s">
        <v>65</v>
      </c>
      <c r="E6" s="25"/>
      <c r="F6" s="25"/>
    </row>
    <row r="7" customFormat="false" ht="13.8" hidden="false" customHeight="false" outlineLevel="0" collapsed="false">
      <c r="B7" s="25"/>
      <c r="C7" s="34"/>
      <c r="D7" s="35" t="s">
        <v>27</v>
      </c>
      <c r="E7" s="25"/>
      <c r="F7" s="25"/>
    </row>
    <row r="8" customFormat="false" ht="13.8" hidden="false" customHeight="false" outlineLevel="0" collapsed="false">
      <c r="B8" s="25"/>
      <c r="C8" s="29" t="s">
        <v>53</v>
      </c>
      <c r="D8" s="29" t="s">
        <v>53</v>
      </c>
      <c r="E8" s="29" t="s">
        <v>54</v>
      </c>
      <c r="F8" s="29" t="s">
        <v>55</v>
      </c>
      <c r="G8" s="29" t="s">
        <v>66</v>
      </c>
    </row>
    <row r="9" customFormat="false" ht="13.8" hidden="false" customHeight="false" outlineLevel="0" collapsed="false">
      <c r="B9" s="29" t="s">
        <v>57</v>
      </c>
      <c r="C9" s="29" t="s">
        <v>58</v>
      </c>
      <c r="D9" s="29" t="s">
        <v>58</v>
      </c>
      <c r="E9" s="29" t="s">
        <v>59</v>
      </c>
      <c r="F9" s="29" t="s">
        <v>60</v>
      </c>
    </row>
    <row r="10" customFormat="false" ht="13.8" hidden="false" customHeight="false" outlineLevel="0" collapsed="false">
      <c r="B10" s="25"/>
      <c r="C10" s="29" t="s">
        <v>61</v>
      </c>
      <c r="D10" s="29" t="s">
        <v>62</v>
      </c>
      <c r="E10" s="29"/>
      <c r="F10" s="29"/>
    </row>
    <row r="11" customFormat="false" ht="13.8" hidden="false" customHeight="false" outlineLevel="0" collapsed="false">
      <c r="B11" s="30"/>
      <c r="C11" s="31"/>
      <c r="D11" s="31"/>
      <c r="E11" s="31"/>
      <c r="F11" s="31"/>
    </row>
    <row r="12" customFormat="false" ht="13.8" hidden="false" customHeight="false" outlineLevel="0" collapsed="false">
      <c r="B12" s="32"/>
      <c r="C12" s="32"/>
      <c r="D12" s="32"/>
      <c r="E12" s="32"/>
      <c r="F12" s="32"/>
    </row>
    <row r="13" customFormat="false" ht="13.8" hidden="false" customHeight="false" outlineLevel="0" collapsed="false">
      <c r="B13" s="25" t="n">
        <v>0</v>
      </c>
      <c r="C13" s="1"/>
      <c r="D13" s="25"/>
      <c r="E13" s="25"/>
      <c r="F13" s="25" t="n">
        <f aca="false">IC-E13</f>
        <v>1100000</v>
      </c>
      <c r="G13" s="36"/>
    </row>
    <row r="14" customFormat="false" ht="13.8" hidden="false" customHeight="false" outlineLevel="0" collapsed="false">
      <c r="B14" s="25" t="n">
        <v>1</v>
      </c>
      <c r="C14" s="25" t="n">
        <f aca="false">2*(1/N)*F13</f>
        <v>220000</v>
      </c>
      <c r="D14" s="25" t="n">
        <f aca="false">DDB(IC,SV,N,B14)</f>
        <v>220000</v>
      </c>
      <c r="E14" s="25" t="n">
        <f aca="false">D14+E13</f>
        <v>220000</v>
      </c>
      <c r="F14" s="25" t="n">
        <f aca="false">IC-E14</f>
        <v>880000</v>
      </c>
      <c r="G14" s="37" t="n">
        <f aca="false">C14/$C$25</f>
        <v>0.224058049920334</v>
      </c>
    </row>
    <row r="15" customFormat="false" ht="13.8" hidden="false" customHeight="false" outlineLevel="0" collapsed="false">
      <c r="B15" s="25" t="n">
        <v>2</v>
      </c>
      <c r="C15" s="25" t="n">
        <f aca="false">2*(1/N)*F14</f>
        <v>176000</v>
      </c>
      <c r="D15" s="25" t="n">
        <f aca="false">DDB(IC,SV,N,B15)</f>
        <v>176000</v>
      </c>
      <c r="E15" s="25" t="n">
        <f aca="false">D15+E14</f>
        <v>396000</v>
      </c>
      <c r="F15" s="25" t="n">
        <f aca="false">IC-E15</f>
        <v>704000</v>
      </c>
      <c r="G15" s="37" t="n">
        <f aca="false">C15/$C$25</f>
        <v>0.179246439936267</v>
      </c>
    </row>
    <row r="16" customFormat="false" ht="13.8" hidden="false" customHeight="false" outlineLevel="0" collapsed="false">
      <c r="B16" s="25" t="n">
        <v>3</v>
      </c>
      <c r="C16" s="25" t="n">
        <f aca="false">2*(1/N)*F15</f>
        <v>140800</v>
      </c>
      <c r="D16" s="25" t="n">
        <f aca="false">DDB(IC,SV,N,B16)</f>
        <v>140800</v>
      </c>
      <c r="E16" s="25" t="n">
        <f aca="false">D16+E15</f>
        <v>536800</v>
      </c>
      <c r="F16" s="25" t="n">
        <f aca="false">IC-E16</f>
        <v>563200</v>
      </c>
      <c r="G16" s="37" t="n">
        <f aca="false">C16/$C$25</f>
        <v>0.143397151949014</v>
      </c>
    </row>
    <row r="17" customFormat="false" ht="13.8" hidden="false" customHeight="false" outlineLevel="0" collapsed="false">
      <c r="B17" s="25" t="n">
        <v>4</v>
      </c>
      <c r="C17" s="25" t="n">
        <f aca="false">2*(1/N)*F16</f>
        <v>112640</v>
      </c>
      <c r="D17" s="25" t="n">
        <f aca="false">DDB(IC,SV,N,B17)</f>
        <v>112640</v>
      </c>
      <c r="E17" s="25" t="n">
        <f aca="false">D17+E16</f>
        <v>649440</v>
      </c>
      <c r="F17" s="25" t="n">
        <f aca="false">IC-E17</f>
        <v>450560</v>
      </c>
      <c r="G17" s="37" t="n">
        <f aca="false">C17/$C$25</f>
        <v>0.114717721559211</v>
      </c>
    </row>
    <row r="18" customFormat="false" ht="13.8" hidden="false" customHeight="false" outlineLevel="0" collapsed="false">
      <c r="B18" s="25" t="n">
        <v>5</v>
      </c>
      <c r="C18" s="25" t="n">
        <f aca="false">2*(1/N)*F17</f>
        <v>90112</v>
      </c>
      <c r="D18" s="25" t="n">
        <f aca="false">DDB(IC,SV,N,B18)</f>
        <v>90111.9999999999</v>
      </c>
      <c r="E18" s="25" t="n">
        <f aca="false">D18+E17</f>
        <v>739552</v>
      </c>
      <c r="F18" s="25" t="n">
        <f aca="false">IC-E18</f>
        <v>360448</v>
      </c>
      <c r="G18" s="37" t="n">
        <f aca="false">C18/$C$25</f>
        <v>0.0917741772473689</v>
      </c>
    </row>
    <row r="19" customFormat="false" ht="13.8" hidden="false" customHeight="false" outlineLevel="0" collapsed="false">
      <c r="B19" s="25" t="n">
        <v>6</v>
      </c>
      <c r="C19" s="25" t="n">
        <f aca="false">2*(1/N)*F18</f>
        <v>72089.6</v>
      </c>
      <c r="D19" s="25" t="n">
        <f aca="false">DDB(IC,SV,N,B19)</f>
        <v>72089.6</v>
      </c>
      <c r="E19" s="25" t="n">
        <f aca="false">D19+E18</f>
        <v>811641.6</v>
      </c>
      <c r="F19" s="25" t="n">
        <f aca="false">IC-E19</f>
        <v>288358.4</v>
      </c>
      <c r="G19" s="37" t="n">
        <f aca="false">C19/$C$25</f>
        <v>0.0734193417978951</v>
      </c>
    </row>
    <row r="20" customFormat="false" ht="13.8" hidden="false" customHeight="false" outlineLevel="0" collapsed="false">
      <c r="B20" s="25" t="n">
        <v>7</v>
      </c>
      <c r="C20" s="25" t="n">
        <f aca="false">2*(1/N)*F19</f>
        <v>57671.68</v>
      </c>
      <c r="D20" s="25" t="n">
        <f aca="false">DDB(IC,SV,N,B20)</f>
        <v>57671.68</v>
      </c>
      <c r="E20" s="25" t="n">
        <f aca="false">D20+E19</f>
        <v>869313.28</v>
      </c>
      <c r="F20" s="25" t="n">
        <f aca="false">IC-E20</f>
        <v>230686.72</v>
      </c>
      <c r="G20" s="37" t="n">
        <f aca="false">C20/$C$25</f>
        <v>0.0587354734383161</v>
      </c>
    </row>
    <row r="21" customFormat="false" ht="13.8" hidden="false" customHeight="false" outlineLevel="0" collapsed="false">
      <c r="B21" s="25" t="n">
        <v>8</v>
      </c>
      <c r="C21" s="25" t="n">
        <f aca="false">2*(1/N)*F20</f>
        <v>46137.344</v>
      </c>
      <c r="D21" s="25" t="n">
        <f aca="false">DDB(IC,SV,N,B21)</f>
        <v>46137.344</v>
      </c>
      <c r="E21" s="25" t="n">
        <f aca="false">D21+E20</f>
        <v>915450.624</v>
      </c>
      <c r="F21" s="25" t="n">
        <f aca="false">IC-E21</f>
        <v>184549.376</v>
      </c>
      <c r="G21" s="37" t="n">
        <f aca="false">C21/$C$25</f>
        <v>0.0469883787506529</v>
      </c>
    </row>
    <row r="22" customFormat="false" ht="13.8" hidden="false" customHeight="false" outlineLevel="0" collapsed="false">
      <c r="B22" s="25" t="n">
        <v>9</v>
      </c>
      <c r="C22" s="25" t="n">
        <f aca="false">2*(1/N)*F21</f>
        <v>36909.8752</v>
      </c>
      <c r="D22" s="25" t="n">
        <f aca="false">DDB(IC,SV,N,B22)</f>
        <v>36909.8752</v>
      </c>
      <c r="E22" s="25" t="n">
        <f aca="false">D22+E21</f>
        <v>952360.4992</v>
      </c>
      <c r="F22" s="25" t="n">
        <f aca="false">IC-E22</f>
        <v>147639.5008</v>
      </c>
      <c r="G22" s="37" t="n">
        <f aca="false">C22/$C$25</f>
        <v>0.0375907030005223</v>
      </c>
    </row>
    <row r="23" customFormat="false" ht="13.8" hidden="false" customHeight="false" outlineLevel="0" collapsed="false">
      <c r="B23" s="25" t="n">
        <v>10</v>
      </c>
      <c r="C23" s="25" t="n">
        <f aca="false">2*(1/N)*F22</f>
        <v>29527.90016</v>
      </c>
      <c r="D23" s="25" t="n">
        <f aca="false">DDB(IC,SV,N,B23)</f>
        <v>29527.90016</v>
      </c>
      <c r="E23" s="25" t="n">
        <f aca="false">D23+E22</f>
        <v>981888.39936</v>
      </c>
      <c r="F23" s="25" t="n">
        <f aca="false">IC-E23</f>
        <v>118111.60064</v>
      </c>
      <c r="G23" s="37" t="n">
        <f aca="false">C23/$C$25</f>
        <v>0.0300725624004178</v>
      </c>
    </row>
    <row r="24" customFormat="false" ht="13.8" hidden="false" customHeight="false" outlineLevel="0" collapsed="false">
      <c r="B24" s="25"/>
      <c r="C24" s="25"/>
      <c r="D24" s="25"/>
      <c r="E24" s="25"/>
      <c r="F24" s="25"/>
    </row>
    <row r="25" customFormat="false" ht="13.8" hidden="false" customHeight="false" outlineLevel="0" collapsed="false">
      <c r="B25" s="25" t="s">
        <v>63</v>
      </c>
      <c r="C25" s="25" t="n">
        <f aca="false">SUM(C14:C24)</f>
        <v>981888.39936</v>
      </c>
      <c r="D25" s="25" t="n">
        <f aca="false">SUM(D14:D24)</f>
        <v>981888.39936</v>
      </c>
      <c r="E25" s="25"/>
      <c r="F25" s="25"/>
    </row>
    <row r="26" customFormat="false" ht="13.8" hidden="false" customHeight="false" outlineLevel="0" collapsed="false">
      <c r="B26" s="27"/>
      <c r="C26" s="28" t="s">
        <v>64</v>
      </c>
      <c r="D26" s="28" t="s">
        <v>64</v>
      </c>
      <c r="E26" s="27"/>
      <c r="F26" s="27"/>
    </row>
    <row r="27" customFormat="false" ht="13.8" hidden="false" customHeight="false" outlineLevel="0" collapsed="false">
      <c r="B27" s="25"/>
      <c r="C27" s="25"/>
      <c r="D27" s="25"/>
      <c r="E27" s="25"/>
      <c r="F27" s="2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I15" activeCellId="0" sqref="I15"/>
    </sheetView>
  </sheetViews>
  <sheetFormatPr defaultColWidth="8.55078125" defaultRowHeight="12.75" zeroHeight="false" outlineLevelRow="0" outlineLevelCol="0"/>
  <cols>
    <col collapsed="false" customWidth="true" hidden="false" outlineLevel="0" max="3" min="3" style="0" width="14.01"/>
    <col collapsed="false" customWidth="true" hidden="false" outlineLevel="0" max="4" min="4" style="0" width="18.42"/>
    <col collapsed="false" customWidth="true" hidden="false" outlineLevel="0" max="5" min="5" style="0" width="17.86"/>
    <col collapsed="false" customWidth="true" hidden="false" outlineLevel="0" max="6" min="6" style="0" width="14.01"/>
    <col collapsed="false" customWidth="true" hidden="false" outlineLevel="0" max="7" min="7" style="0" width="14.7"/>
  </cols>
  <sheetData>
    <row r="1" customFormat="false" ht="13.8" hidden="false" customHeight="false" outlineLevel="0" collapsed="false">
      <c r="B1" s="26"/>
    </row>
    <row r="2" customFormat="false" ht="13.8" hidden="false" customHeight="false" outlineLevel="0" collapsed="false">
      <c r="B2" s="26"/>
    </row>
    <row r="4" customFormat="false" ht="13.8" hidden="false" customHeight="false" outlineLevel="0" collapsed="false">
      <c r="B4" s="27"/>
      <c r="C4" s="27"/>
      <c r="D4" s="27"/>
      <c r="E4" s="27"/>
      <c r="F4" s="27"/>
    </row>
    <row r="5" customFormat="false" ht="13.8" hidden="false" customHeight="false" outlineLevel="0" collapsed="false">
      <c r="B5" s="25"/>
      <c r="C5" s="25"/>
      <c r="D5" s="25" t="s">
        <v>28</v>
      </c>
      <c r="E5" s="25"/>
      <c r="F5" s="25"/>
    </row>
    <row r="6" customFormat="false" ht="13.8" hidden="false" customHeight="false" outlineLevel="0" collapsed="false">
      <c r="B6" s="25"/>
      <c r="C6" s="25"/>
      <c r="D6" s="35" t="s">
        <v>29</v>
      </c>
      <c r="E6" s="25"/>
      <c r="F6" s="25"/>
    </row>
    <row r="7" customFormat="false" ht="13.8" hidden="false" customHeight="false" outlineLevel="0" collapsed="false">
      <c r="B7" s="25"/>
      <c r="C7" s="25"/>
      <c r="D7" s="35"/>
      <c r="E7" s="25"/>
      <c r="F7" s="25"/>
    </row>
    <row r="8" customFormat="false" ht="13.8" hidden="false" customHeight="false" outlineLevel="0" collapsed="false">
      <c r="B8" s="25"/>
      <c r="C8" s="29" t="s">
        <v>53</v>
      </c>
      <c r="D8" s="29" t="s">
        <v>53</v>
      </c>
      <c r="E8" s="29" t="s">
        <v>54</v>
      </c>
      <c r="F8" s="29" t="s">
        <v>55</v>
      </c>
      <c r="G8" s="0" t="s">
        <v>66</v>
      </c>
    </row>
    <row r="9" customFormat="false" ht="13.8" hidden="false" customHeight="false" outlineLevel="0" collapsed="false">
      <c r="B9" s="29" t="s">
        <v>57</v>
      </c>
      <c r="C9" s="29" t="s">
        <v>58</v>
      </c>
      <c r="D9" s="29" t="s">
        <v>58</v>
      </c>
      <c r="E9" s="29" t="s">
        <v>59</v>
      </c>
      <c r="F9" s="29" t="s">
        <v>60</v>
      </c>
    </row>
    <row r="10" customFormat="false" ht="13.8" hidden="false" customHeight="false" outlineLevel="0" collapsed="false">
      <c r="B10" s="25"/>
      <c r="C10" s="29" t="s">
        <v>61</v>
      </c>
      <c r="D10" s="29" t="s">
        <v>62</v>
      </c>
      <c r="E10" s="29"/>
      <c r="F10" s="29"/>
    </row>
    <row r="11" customFormat="false" ht="13.8" hidden="false" customHeight="false" outlineLevel="0" collapsed="false">
      <c r="B11" s="30"/>
      <c r="C11" s="31"/>
      <c r="D11" s="31"/>
      <c r="E11" s="31"/>
      <c r="F11" s="31"/>
    </row>
    <row r="12" customFormat="false" ht="13.8" hidden="false" customHeight="false" outlineLevel="0" collapsed="false">
      <c r="B12" s="32"/>
      <c r="C12" s="32"/>
      <c r="D12" s="32"/>
      <c r="E12" s="32"/>
      <c r="F12" s="32"/>
    </row>
    <row r="13" customFormat="false" ht="13.8" hidden="false" customHeight="false" outlineLevel="0" collapsed="false">
      <c r="B13" s="25" t="n">
        <v>0</v>
      </c>
      <c r="C13" s="1"/>
      <c r="D13" s="25"/>
      <c r="E13" s="25"/>
      <c r="F13" s="25" t="n">
        <f aca="false">IC-E13</f>
        <v>1100000</v>
      </c>
    </row>
    <row r="14" customFormat="false" ht="13.8" hidden="false" customHeight="false" outlineLevel="0" collapsed="false">
      <c r="A14" s="38"/>
      <c r="B14" s="25" t="n">
        <v>1</v>
      </c>
      <c r="C14" s="25" t="n">
        <f aca="false">(N-B13)/SUM_N*(IC-SV)</f>
        <v>181818.181818182</v>
      </c>
      <c r="D14" s="25" t="n">
        <f aca="false">SYD(IC,SV,N,B14)</f>
        <v>181818.181818182</v>
      </c>
      <c r="E14" s="25" t="n">
        <f aca="false">D14+E13</f>
        <v>181818.181818182</v>
      </c>
      <c r="F14" s="25" t="n">
        <f aca="false">IC-E14</f>
        <v>918181.818181818</v>
      </c>
      <c r="G14" s="39" t="n">
        <f aca="false">D14/$D$25</f>
        <v>0.181818181818182</v>
      </c>
    </row>
    <row r="15" customFormat="false" ht="13.8" hidden="false" customHeight="false" outlineLevel="0" collapsed="false">
      <c r="A15" s="38"/>
      <c r="B15" s="25" t="n">
        <v>2</v>
      </c>
      <c r="C15" s="25" t="n">
        <f aca="false">(N-B14)/SUM_N*(IC-SV)</f>
        <v>163636.363636364</v>
      </c>
      <c r="D15" s="25" t="n">
        <f aca="false">SYD(IC,SV,N,B15)</f>
        <v>163636.363636364</v>
      </c>
      <c r="E15" s="25" t="n">
        <f aca="false">D15+E14</f>
        <v>345454.545454545</v>
      </c>
      <c r="F15" s="25" t="n">
        <f aca="false">IC-E15</f>
        <v>754545.454545455</v>
      </c>
      <c r="G15" s="39" t="n">
        <f aca="false">D15/$D$25</f>
        <v>0.163636363636364</v>
      </c>
    </row>
    <row r="16" customFormat="false" ht="13.8" hidden="false" customHeight="false" outlineLevel="0" collapsed="false">
      <c r="A16" s="38"/>
      <c r="B16" s="25" t="n">
        <v>3</v>
      </c>
      <c r="C16" s="25" t="n">
        <f aca="false">(N-B15)/SUM_N*(IC-SV)</f>
        <v>145454.545454545</v>
      </c>
      <c r="D16" s="25" t="n">
        <f aca="false">SYD(IC,SV,N,B16)</f>
        <v>145454.545454545</v>
      </c>
      <c r="E16" s="25" t="n">
        <f aca="false">D16+E15</f>
        <v>490909.090909091</v>
      </c>
      <c r="F16" s="25" t="n">
        <f aca="false">IC-E16</f>
        <v>609090.909090909</v>
      </c>
      <c r="G16" s="39" t="n">
        <f aca="false">D16/$D$25</f>
        <v>0.145454545454545</v>
      </c>
    </row>
    <row r="17" customFormat="false" ht="13.8" hidden="false" customHeight="false" outlineLevel="0" collapsed="false">
      <c r="A17" s="38"/>
      <c r="B17" s="25" t="n">
        <v>4</v>
      </c>
      <c r="C17" s="25" t="n">
        <f aca="false">(N-B16)/SUM_N*(IC-SV)</f>
        <v>127272.727272727</v>
      </c>
      <c r="D17" s="25" t="n">
        <f aca="false">SYD(IC,SV,N,B17)</f>
        <v>127272.727272727</v>
      </c>
      <c r="E17" s="25" t="n">
        <f aca="false">D17+E16</f>
        <v>618181.818181818</v>
      </c>
      <c r="F17" s="25" t="n">
        <f aca="false">IC-E17</f>
        <v>481818.181818182</v>
      </c>
      <c r="G17" s="39" t="n">
        <f aca="false">D17/$D$25</f>
        <v>0.127272727272727</v>
      </c>
    </row>
    <row r="18" customFormat="false" ht="13.8" hidden="false" customHeight="false" outlineLevel="0" collapsed="false">
      <c r="A18" s="38"/>
      <c r="B18" s="25" t="n">
        <v>5</v>
      </c>
      <c r="C18" s="25" t="n">
        <f aca="false">(N-B17)/SUM_N*(IC-SV)</f>
        <v>109090.909090909</v>
      </c>
      <c r="D18" s="25" t="n">
        <f aca="false">SYD(IC,SV,N,B18)</f>
        <v>109090.909090909</v>
      </c>
      <c r="E18" s="25" t="n">
        <f aca="false">D18+E17</f>
        <v>727272.727272727</v>
      </c>
      <c r="F18" s="25" t="n">
        <f aca="false">IC-E18</f>
        <v>372727.272727273</v>
      </c>
      <c r="G18" s="39" t="n">
        <f aca="false">D18/$D$25</f>
        <v>0.109090909090909</v>
      </c>
    </row>
    <row r="19" customFormat="false" ht="13.8" hidden="false" customHeight="false" outlineLevel="0" collapsed="false">
      <c r="A19" s="38"/>
      <c r="B19" s="25" t="n">
        <v>6</v>
      </c>
      <c r="C19" s="25" t="n">
        <f aca="false">(N-B18)/SUM_N*(IC-SV)</f>
        <v>90909.0909090909</v>
      </c>
      <c r="D19" s="25" t="n">
        <f aca="false">SYD(IC,SV,N,B19)</f>
        <v>90909.0909090909</v>
      </c>
      <c r="E19" s="25" t="n">
        <f aca="false">D19+E18</f>
        <v>818181.818181818</v>
      </c>
      <c r="F19" s="25" t="n">
        <f aca="false">IC-E19</f>
        <v>281818.181818182</v>
      </c>
      <c r="G19" s="39" t="n">
        <f aca="false">D19/$D$25</f>
        <v>0.0909090909090909</v>
      </c>
    </row>
    <row r="20" customFormat="false" ht="13.8" hidden="false" customHeight="false" outlineLevel="0" collapsed="false">
      <c r="A20" s="38"/>
      <c r="B20" s="25" t="n">
        <v>7</v>
      </c>
      <c r="C20" s="25" t="n">
        <f aca="false">(N-B19)/SUM_N*(IC-SV)</f>
        <v>72727.2727272727</v>
      </c>
      <c r="D20" s="25" t="n">
        <f aca="false">SYD(IC,SV,N,B20)</f>
        <v>72727.2727272727</v>
      </c>
      <c r="E20" s="25" t="n">
        <f aca="false">D20+E19</f>
        <v>890909.090909091</v>
      </c>
      <c r="F20" s="25" t="n">
        <f aca="false">IC-E20</f>
        <v>209090.909090909</v>
      </c>
      <c r="G20" s="39" t="n">
        <f aca="false">D20/$D$25</f>
        <v>0.0727272727272727</v>
      </c>
    </row>
    <row r="21" customFormat="false" ht="13.8" hidden="false" customHeight="false" outlineLevel="0" collapsed="false">
      <c r="A21" s="38"/>
      <c r="B21" s="25" t="n">
        <v>8</v>
      </c>
      <c r="C21" s="25" t="n">
        <f aca="false">(N-B20)/SUM_N*(IC-SV)</f>
        <v>54545.4545454545</v>
      </c>
      <c r="D21" s="25" t="n">
        <f aca="false">SYD(IC,SV,N,B21)</f>
        <v>54545.4545454545</v>
      </c>
      <c r="E21" s="25" t="n">
        <f aca="false">D21+E20</f>
        <v>945454.545454546</v>
      </c>
      <c r="F21" s="25" t="n">
        <f aca="false">IC-E21</f>
        <v>154545.454545454</v>
      </c>
      <c r="G21" s="39" t="n">
        <f aca="false">D21/$D$25</f>
        <v>0.0545454545454545</v>
      </c>
    </row>
    <row r="22" customFormat="false" ht="13.8" hidden="false" customHeight="false" outlineLevel="0" collapsed="false">
      <c r="A22" s="38"/>
      <c r="B22" s="25" t="n">
        <v>9</v>
      </c>
      <c r="C22" s="25" t="n">
        <f aca="false">(N-B21)/SUM_N*(IC-SV)</f>
        <v>36363.6363636364</v>
      </c>
      <c r="D22" s="25" t="n">
        <f aca="false">SYD(IC,SV,N,B22)</f>
        <v>36363.6363636364</v>
      </c>
      <c r="E22" s="25" t="n">
        <f aca="false">D22+E21</f>
        <v>981818.181818182</v>
      </c>
      <c r="F22" s="25" t="n">
        <f aca="false">IC-E22</f>
        <v>118181.818181818</v>
      </c>
      <c r="G22" s="39" t="n">
        <f aca="false">D22/$D$25</f>
        <v>0.0363636363636364</v>
      </c>
    </row>
    <row r="23" customFormat="false" ht="13.8" hidden="false" customHeight="false" outlineLevel="0" collapsed="false">
      <c r="A23" s="38"/>
      <c r="B23" s="25" t="n">
        <v>10</v>
      </c>
      <c r="C23" s="25" t="n">
        <f aca="false">(N-B22)/SUM_N*(IC-SV)</f>
        <v>18181.8181818182</v>
      </c>
      <c r="D23" s="25" t="n">
        <f aca="false">SYD(IC,SV,N,B23)</f>
        <v>18181.8181818182</v>
      </c>
      <c r="E23" s="25" t="n">
        <f aca="false">D23+E22</f>
        <v>1000000</v>
      </c>
      <c r="F23" s="25" t="n">
        <f aca="false">IC-E23</f>
        <v>100000</v>
      </c>
      <c r="G23" s="39" t="n">
        <f aca="false">D23/$D$25</f>
        <v>0.0181818181818182</v>
      </c>
    </row>
    <row r="24" customFormat="false" ht="13.8" hidden="false" customHeight="false" outlineLevel="0" collapsed="false">
      <c r="B24" s="25"/>
      <c r="C24" s="25"/>
      <c r="D24" s="25"/>
      <c r="E24" s="25"/>
      <c r="F24" s="25"/>
    </row>
    <row r="25" customFormat="false" ht="13.8" hidden="false" customHeight="false" outlineLevel="0" collapsed="false">
      <c r="B25" s="25" t="s">
        <v>63</v>
      </c>
      <c r="C25" s="25" t="n">
        <f aca="false">SUM(C14:C24)</f>
        <v>1000000</v>
      </c>
      <c r="D25" s="25" t="n">
        <f aca="false">SUM(D14:D24)</f>
        <v>1000000</v>
      </c>
      <c r="E25" s="25"/>
      <c r="F25" s="25"/>
    </row>
    <row r="26" customFormat="false" ht="13.8" hidden="false" customHeight="false" outlineLevel="0" collapsed="false">
      <c r="B26" s="27"/>
      <c r="C26" s="28" t="s">
        <v>64</v>
      </c>
      <c r="D26" s="28" t="s">
        <v>64</v>
      </c>
      <c r="E26" s="27"/>
      <c r="F26" s="27"/>
    </row>
    <row r="27" customFormat="false" ht="13.8" hidden="false" customHeight="false" outlineLevel="0" collapsed="false">
      <c r="B27" s="25"/>
      <c r="C27" s="25"/>
      <c r="D27" s="25"/>
      <c r="E27" s="25"/>
      <c r="F27" s="2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2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28" activeCellId="0" sqref="J28"/>
    </sheetView>
  </sheetViews>
  <sheetFormatPr defaultColWidth="8.55078125" defaultRowHeight="12.75" zeroHeight="false" outlineLevelRow="0" outlineLevelCol="0"/>
  <cols>
    <col collapsed="false" customWidth="true" hidden="false" outlineLevel="0" max="3" min="3" style="0" width="14.01"/>
    <col collapsed="false" customWidth="true" hidden="false" outlineLevel="0" max="4" min="4" style="0" width="17.86"/>
    <col collapsed="false" customWidth="true" hidden="false" outlineLevel="0" max="5" min="5" style="0" width="14.01"/>
    <col collapsed="false" customWidth="true" hidden="false" outlineLevel="0" max="6" min="6" style="0" width="17.21"/>
    <col collapsed="false" customWidth="true" hidden="false" outlineLevel="0" max="7" min="7" style="0" width="14.15"/>
    <col collapsed="false" customWidth="true" hidden="false" outlineLevel="0" max="8" min="8" style="0" width="12.44"/>
  </cols>
  <sheetData>
    <row r="1" customFormat="false" ht="13.8" hidden="false" customHeight="false" outlineLevel="0" collapsed="false">
      <c r="B1" s="26"/>
    </row>
    <row r="2" customFormat="false" ht="13.8" hidden="false" customHeight="false" outlineLevel="0" collapsed="false">
      <c r="B2" s="26"/>
    </row>
    <row r="4" customFormat="false" ht="13.8" hidden="false" customHeight="false" outlineLevel="0" collapsed="false">
      <c r="B4" s="27"/>
      <c r="C4" s="27"/>
      <c r="D4" s="27"/>
      <c r="E4" s="27"/>
      <c r="F4" s="27"/>
    </row>
    <row r="5" customFormat="false" ht="13.8" hidden="false" customHeight="false" outlineLevel="0" collapsed="false">
      <c r="B5" s="25"/>
      <c r="C5" s="25"/>
      <c r="D5" s="25"/>
      <c r="E5" s="25"/>
      <c r="F5" s="25"/>
    </row>
    <row r="6" customFormat="false" ht="13.8" hidden="false" customHeight="false" outlineLevel="0" collapsed="false">
      <c r="B6" s="25"/>
      <c r="C6" s="25"/>
      <c r="D6" s="25"/>
      <c r="E6" s="25"/>
      <c r="F6" s="25"/>
    </row>
    <row r="7" customFormat="false" ht="13.8" hidden="false" customHeight="false" outlineLevel="0" collapsed="false">
      <c r="B7" s="25"/>
      <c r="C7" s="25"/>
      <c r="D7" s="25"/>
      <c r="E7" s="25"/>
      <c r="F7" s="25"/>
    </row>
    <row r="8" customFormat="false" ht="49.35" hidden="false" customHeight="false" outlineLevel="0" collapsed="false">
      <c r="B8" s="25"/>
      <c r="C8" s="29" t="s">
        <v>53</v>
      </c>
      <c r="D8" s="29" t="s">
        <v>54</v>
      </c>
      <c r="E8" s="29" t="s">
        <v>55</v>
      </c>
      <c r="F8" s="40" t="s">
        <v>67</v>
      </c>
      <c r="G8" s="40" t="s">
        <v>68</v>
      </c>
    </row>
    <row r="9" customFormat="false" ht="13.8" hidden="false" customHeight="false" outlineLevel="0" collapsed="false">
      <c r="B9" s="29" t="s">
        <v>57</v>
      </c>
      <c r="C9" s="29" t="s">
        <v>58</v>
      </c>
      <c r="D9" s="29" t="s">
        <v>59</v>
      </c>
      <c r="E9" s="29" t="s">
        <v>60</v>
      </c>
    </row>
    <row r="10" customFormat="false" ht="13.8" hidden="false" customHeight="false" outlineLevel="0" collapsed="false">
      <c r="B10" s="25"/>
      <c r="C10" s="29" t="s">
        <v>61</v>
      </c>
      <c r="D10" s="29"/>
      <c r="E10" s="29"/>
    </row>
    <row r="11" customFormat="false" ht="13.8" hidden="false" customHeight="false" outlineLevel="0" collapsed="false">
      <c r="B11" s="30"/>
      <c r="C11" s="31"/>
      <c r="D11" s="31"/>
      <c r="E11" s="31"/>
    </row>
    <row r="12" customFormat="false" ht="13.8" hidden="false" customHeight="false" outlineLevel="0" collapsed="false">
      <c r="B12" s="32"/>
      <c r="C12" s="32"/>
      <c r="D12" s="32"/>
      <c r="E12" s="32"/>
    </row>
    <row r="13" customFormat="false" ht="13.8" hidden="false" customHeight="false" outlineLevel="0" collapsed="false">
      <c r="B13" s="25" t="n">
        <v>0</v>
      </c>
      <c r="C13" s="1"/>
      <c r="D13" s="25"/>
      <c r="E13" s="25" t="n">
        <f aca="false">IC-D13</f>
        <v>1100000</v>
      </c>
    </row>
    <row r="14" customFormat="false" ht="13.8" hidden="false" customHeight="false" outlineLevel="0" collapsed="false">
      <c r="B14" s="25" t="n">
        <v>1</v>
      </c>
      <c r="C14" s="25" t="n">
        <f aca="false">(IC - SV)*G14</f>
        <v>200000</v>
      </c>
      <c r="D14" s="25" t="n">
        <f aca="false">C14+D13</f>
        <v>200000</v>
      </c>
      <c r="E14" s="25" t="n">
        <f aca="false">IC-D14</f>
        <v>900000</v>
      </c>
      <c r="F14" s="41" t="n">
        <f aca="false" t="array" ref="F14:F23">TRANSPOSE(DEDOMENA!C13:L13)</f>
        <v>2000</v>
      </c>
      <c r="G14" s="39" t="n">
        <f aca="false">F14/$F$25</f>
        <v>0.2</v>
      </c>
      <c r="I14" s="1"/>
      <c r="J14" s="0" t="s">
        <v>69</v>
      </c>
    </row>
    <row r="15" customFormat="false" ht="13.8" hidden="false" customHeight="false" outlineLevel="0" collapsed="false">
      <c r="B15" s="25" t="n">
        <v>2</v>
      </c>
      <c r="C15" s="25" t="n">
        <f aca="false">(IC - SV)*G15</f>
        <v>180000</v>
      </c>
      <c r="D15" s="25" t="n">
        <f aca="false">C15+D14</f>
        <v>380000</v>
      </c>
      <c r="E15" s="25" t="n">
        <f aca="false">IC-D15</f>
        <v>720000</v>
      </c>
      <c r="F15" s="41" t="n">
        <v>1800</v>
      </c>
      <c r="G15" s="39" t="n">
        <f aca="false">F15/$F$25</f>
        <v>0.18</v>
      </c>
      <c r="J15" s="1" t="s">
        <v>70</v>
      </c>
    </row>
    <row r="16" customFormat="false" ht="13.8" hidden="false" customHeight="false" outlineLevel="0" collapsed="false">
      <c r="B16" s="25" t="n">
        <v>3</v>
      </c>
      <c r="C16" s="25" t="n">
        <f aca="false">(IC - SV)*G16</f>
        <v>150000</v>
      </c>
      <c r="D16" s="25" t="n">
        <f aca="false">C16+D15</f>
        <v>530000</v>
      </c>
      <c r="E16" s="25" t="n">
        <f aca="false">IC-D16</f>
        <v>570000</v>
      </c>
      <c r="F16" s="41" t="n">
        <v>1500</v>
      </c>
      <c r="G16" s="39" t="n">
        <f aca="false">F16/$F$25</f>
        <v>0.15</v>
      </c>
      <c r="J16" s="0" t="s">
        <v>71</v>
      </c>
    </row>
    <row r="17" customFormat="false" ht="13.8" hidden="false" customHeight="false" outlineLevel="0" collapsed="false">
      <c r="B17" s="25" t="n">
        <v>4</v>
      </c>
      <c r="C17" s="25" t="n">
        <f aca="false">(IC - SV)*G17</f>
        <v>130000</v>
      </c>
      <c r="D17" s="25" t="n">
        <f aca="false">C17+D16</f>
        <v>660000</v>
      </c>
      <c r="E17" s="25" t="n">
        <f aca="false">IC-D17</f>
        <v>440000</v>
      </c>
      <c r="F17" s="41" t="n">
        <v>1300</v>
      </c>
      <c r="G17" s="39" t="n">
        <f aca="false">F17/$F$25</f>
        <v>0.13</v>
      </c>
      <c r="J17" s="0" t="s">
        <v>72</v>
      </c>
    </row>
    <row r="18" customFormat="false" ht="13.8" hidden="false" customHeight="false" outlineLevel="0" collapsed="false">
      <c r="B18" s="25" t="n">
        <v>5</v>
      </c>
      <c r="C18" s="25" t="n">
        <f aca="false">(IC - SV)*G18</f>
        <v>100000</v>
      </c>
      <c r="D18" s="25" t="n">
        <f aca="false">C18+D17</f>
        <v>760000</v>
      </c>
      <c r="E18" s="25" t="n">
        <f aca="false">IC-D18</f>
        <v>340000</v>
      </c>
      <c r="F18" s="41" t="n">
        <v>1000</v>
      </c>
      <c r="G18" s="39" t="n">
        <f aca="false">F18/$F$25</f>
        <v>0.1</v>
      </c>
      <c r="J18" s="1" t="s">
        <v>73</v>
      </c>
    </row>
    <row r="19" customFormat="false" ht="13.8" hidden="false" customHeight="false" outlineLevel="0" collapsed="false">
      <c r="B19" s="25" t="n">
        <v>6</v>
      </c>
      <c r="C19" s="25" t="n">
        <f aca="false">(IC - SV)*G19</f>
        <v>80000</v>
      </c>
      <c r="D19" s="25" t="n">
        <f aca="false">C19+D18</f>
        <v>840000</v>
      </c>
      <c r="E19" s="25" t="n">
        <f aca="false">IC-D19</f>
        <v>260000</v>
      </c>
      <c r="F19" s="41" t="n">
        <v>800</v>
      </c>
      <c r="G19" s="39" t="n">
        <f aca="false">F19/$F$25</f>
        <v>0.08</v>
      </c>
    </row>
    <row r="20" customFormat="false" ht="13.8" hidden="false" customHeight="false" outlineLevel="0" collapsed="false">
      <c r="B20" s="25" t="n">
        <v>7</v>
      </c>
      <c r="C20" s="25" t="n">
        <f aca="false">(IC - SV)*G20</f>
        <v>60000</v>
      </c>
      <c r="D20" s="25" t="n">
        <f aca="false">C20+D19</f>
        <v>900000</v>
      </c>
      <c r="E20" s="25" t="n">
        <f aca="false">IC-D20</f>
        <v>200000</v>
      </c>
      <c r="F20" s="41" t="n">
        <v>600</v>
      </c>
      <c r="G20" s="39" t="n">
        <f aca="false">F20/$F$25</f>
        <v>0.06</v>
      </c>
    </row>
    <row r="21" customFormat="false" ht="13.8" hidden="false" customHeight="false" outlineLevel="0" collapsed="false">
      <c r="B21" s="25" t="n">
        <v>8</v>
      </c>
      <c r="C21" s="25" t="n">
        <f aca="false">(IC - SV)*G21</f>
        <v>50000</v>
      </c>
      <c r="D21" s="25" t="n">
        <f aca="false">C21+D20</f>
        <v>950000</v>
      </c>
      <c r="E21" s="25" t="n">
        <f aca="false">IC-D21</f>
        <v>150000</v>
      </c>
      <c r="F21" s="41" t="n">
        <v>500</v>
      </c>
      <c r="G21" s="39" t="n">
        <f aca="false">F21/$F$25</f>
        <v>0.05</v>
      </c>
    </row>
    <row r="22" customFormat="false" ht="13.8" hidden="false" customHeight="false" outlineLevel="0" collapsed="false">
      <c r="B22" s="25" t="n">
        <v>9</v>
      </c>
      <c r="C22" s="25" t="n">
        <f aca="false">(IC - SV)*G22</f>
        <v>30000</v>
      </c>
      <c r="D22" s="25" t="n">
        <f aca="false">C22+D21</f>
        <v>980000</v>
      </c>
      <c r="E22" s="25" t="n">
        <f aca="false">IC-D22</f>
        <v>120000</v>
      </c>
      <c r="F22" s="41" t="n">
        <v>300</v>
      </c>
      <c r="G22" s="39" t="n">
        <f aca="false">F22/$F$25</f>
        <v>0.03</v>
      </c>
    </row>
    <row r="23" customFormat="false" ht="13.8" hidden="false" customHeight="false" outlineLevel="0" collapsed="false">
      <c r="B23" s="25" t="n">
        <v>10</v>
      </c>
      <c r="C23" s="25" t="n">
        <f aca="false">(IC - SV)*G23</f>
        <v>20000</v>
      </c>
      <c r="D23" s="25" t="n">
        <f aca="false">C23+D22</f>
        <v>1000000</v>
      </c>
      <c r="E23" s="25" t="n">
        <f aca="false">IC-D23</f>
        <v>100000</v>
      </c>
      <c r="F23" s="41" t="n">
        <v>200</v>
      </c>
      <c r="G23" s="39" t="n">
        <f aca="false">F23/$F$25</f>
        <v>0.02</v>
      </c>
    </row>
    <row r="24" customFormat="false" ht="13.8" hidden="false" customHeight="false" outlineLevel="0" collapsed="false">
      <c r="B24" s="25"/>
      <c r="C24" s="25"/>
      <c r="D24" s="25"/>
      <c r="E24" s="25"/>
    </row>
    <row r="25" customFormat="false" ht="13.8" hidden="false" customHeight="false" outlineLevel="0" collapsed="false">
      <c r="B25" s="25" t="s">
        <v>63</v>
      </c>
      <c r="C25" s="25" t="n">
        <f aca="false">SUM(C14:C24)</f>
        <v>1000000</v>
      </c>
      <c r="D25" s="25"/>
      <c r="E25" s="25"/>
      <c r="F25" s="42" t="n">
        <f aca="false">SUM(F14:F24)</f>
        <v>10000</v>
      </c>
    </row>
    <row r="26" customFormat="false" ht="13.8" hidden="false" customHeight="false" outlineLevel="0" collapsed="false">
      <c r="B26" s="27"/>
      <c r="C26" s="28" t="s">
        <v>64</v>
      </c>
      <c r="D26" s="27"/>
      <c r="E26" s="27"/>
    </row>
    <row r="27" customFormat="false" ht="13.8" hidden="false" customHeight="false" outlineLevel="0" collapsed="false">
      <c r="B27" s="25"/>
      <c r="C27" s="25"/>
      <c r="D27" s="25"/>
      <c r="E27" s="2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9.15625" defaultRowHeight="12.8" zeroHeight="false" outlineLevelRow="0" outlineLevelCol="0"/>
  <cols>
    <col collapsed="false" customWidth="true" hidden="false" outlineLevel="0" max="1" min="1" style="1" width="53.42"/>
    <col collapsed="false" customWidth="true" hidden="false" outlineLevel="0" max="2" min="2" style="1" width="12.57"/>
    <col collapsed="false" customWidth="true" hidden="false" outlineLevel="0" max="4" min="3" style="1" width="14.57"/>
    <col collapsed="false" customWidth="true" hidden="false" outlineLevel="0" max="5" min="5" style="1" width="19.14"/>
    <col collapsed="false" customWidth="true" hidden="false" outlineLevel="0" max="6" min="6" style="1" width="14.57"/>
    <col collapsed="false" customWidth="false" hidden="false" outlineLevel="0" max="1024" min="7" style="1" width="9.14"/>
  </cols>
  <sheetData>
    <row r="1" customFormat="false" ht="13.8" hidden="false" customHeight="false" outlineLevel="0" collapsed="false">
      <c r="A1" s="17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customFormat="false" ht="13.8" hidden="false" customHeight="false" outlineLevel="0" collapsed="false">
      <c r="A2" s="12" t="s">
        <v>35</v>
      </c>
      <c r="B2" s="13"/>
      <c r="C2" s="13"/>
      <c r="D2" s="13"/>
      <c r="E2" s="13"/>
      <c r="F2" s="13"/>
      <c r="G2" s="1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customFormat="false" ht="13.8" hidden="false" customHeight="false" outlineLevel="0" collapsed="false">
      <c r="A3" s="15" t="s">
        <v>74</v>
      </c>
      <c r="B3" s="21"/>
      <c r="C3" s="21"/>
      <c r="D3" s="21"/>
      <c r="E3" s="21"/>
      <c r="F3" s="21"/>
      <c r="G3" s="1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 customFormat="false" ht="13.8" hidden="false" customHeight="false" outlineLevel="0" collapsed="false">
      <c r="B4" s="44" t="s">
        <v>25</v>
      </c>
      <c r="C4" s="44" t="s">
        <v>27</v>
      </c>
      <c r="D4" s="44" t="s">
        <v>29</v>
      </c>
      <c r="E4" s="44" t="s">
        <v>75</v>
      </c>
      <c r="F4" s="44"/>
      <c r="G4" s="1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</row>
    <row r="5" customFormat="false" ht="13.8" hidden="false" customHeight="false" outlineLevel="0" collapsed="false">
      <c r="A5" s="13"/>
      <c r="B5" s="45"/>
      <c r="C5" s="21"/>
      <c r="D5" s="21"/>
      <c r="E5" s="21"/>
      <c r="F5" s="21"/>
      <c r="G5" s="1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</row>
    <row r="6" customFormat="false" ht="13.8" hidden="false" customHeight="false" outlineLevel="0" collapsed="false">
      <c r="A6" s="17" t="s">
        <v>36</v>
      </c>
      <c r="B6" s="21" t="n">
        <f aca="false">Εσοδα</f>
        <v>3000000</v>
      </c>
      <c r="C6" s="21" t="n">
        <f aca="false">Εσοδα</f>
        <v>3000000</v>
      </c>
      <c r="D6" s="21" t="n">
        <f aca="false">Εσοδα</f>
        <v>3000000</v>
      </c>
      <c r="E6" s="21" t="n">
        <f aca="false">Εσοδα</f>
        <v>3000000</v>
      </c>
      <c r="F6" s="22"/>
      <c r="G6" s="1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</row>
    <row r="7" customFormat="false" ht="13.8" hidden="false" customHeight="false" outlineLevel="0" collapsed="false">
      <c r="A7" s="17" t="s">
        <v>37</v>
      </c>
      <c r="B7" s="46" t="n">
        <f aca="false">ΚΠ</f>
        <v>2555000</v>
      </c>
      <c r="C7" s="46" t="n">
        <f aca="false">ΚΠ</f>
        <v>2555000</v>
      </c>
      <c r="D7" s="46" t="n">
        <f aca="false">ΚΠ</f>
        <v>2555000</v>
      </c>
      <c r="E7" s="46" t="n">
        <f aca="false">ΚΠ</f>
        <v>2555000</v>
      </c>
      <c r="F7" s="22"/>
      <c r="G7" s="1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</row>
    <row r="8" customFormat="false" ht="13.8" hidden="false" customHeight="false" outlineLevel="0" collapsed="false">
      <c r="A8" s="17" t="s">
        <v>38</v>
      </c>
      <c r="B8" s="21" t="n">
        <f aca="false">B6-B7</f>
        <v>445000</v>
      </c>
      <c r="C8" s="21" t="n">
        <f aca="false">C6-C7</f>
        <v>445000</v>
      </c>
      <c r="D8" s="21" t="n">
        <f aca="false">D6-D7</f>
        <v>445000</v>
      </c>
      <c r="E8" s="21" t="n">
        <f aca="false">E6-E7</f>
        <v>445000</v>
      </c>
      <c r="F8" s="22"/>
      <c r="G8" s="1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</row>
    <row r="9" customFormat="false" ht="13.8" hidden="false" customHeight="false" outlineLevel="0" collapsed="false">
      <c r="A9" s="17" t="s">
        <v>39</v>
      </c>
      <c r="B9" s="21"/>
      <c r="C9" s="21"/>
      <c r="D9" s="21"/>
      <c r="E9" s="21"/>
      <c r="F9" s="22"/>
      <c r="G9" s="1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</row>
    <row r="10" customFormat="false" ht="13.8" hidden="false" customHeight="false" outlineLevel="0" collapsed="false">
      <c r="A10" s="17" t="s">
        <v>40</v>
      </c>
      <c r="B10" s="21" t="n">
        <f aca="false">ΛΔ</f>
        <v>90000</v>
      </c>
      <c r="C10" s="21" t="n">
        <f aca="false">ΛΔ</f>
        <v>90000</v>
      </c>
      <c r="D10" s="21" t="n">
        <f aca="false">ΛΔ</f>
        <v>90000</v>
      </c>
      <c r="E10" s="21" t="n">
        <f aca="false">ΛΔ</f>
        <v>90000</v>
      </c>
      <c r="F10" s="22"/>
      <c r="G10" s="1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</row>
    <row r="11" customFormat="false" ht="13.8" hidden="false" customHeight="false" outlineLevel="0" collapsed="false">
      <c r="A11" s="17" t="s">
        <v>76</v>
      </c>
      <c r="B11" s="21" t="n">
        <f aca="false">B8-B10</f>
        <v>355000</v>
      </c>
      <c r="C11" s="21" t="n">
        <f aca="false">C8-C10</f>
        <v>355000</v>
      </c>
      <c r="D11" s="21" t="n">
        <f aca="false">D8-D10</f>
        <v>355000</v>
      </c>
      <c r="E11" s="21" t="n">
        <f aca="false">E8-E10</f>
        <v>355000</v>
      </c>
      <c r="F11" s="22"/>
      <c r="G11" s="1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</row>
    <row r="12" customFormat="false" ht="13.8" hidden="false" customHeight="false" outlineLevel="0" collapsed="false">
      <c r="A12" s="17" t="s">
        <v>42</v>
      </c>
      <c r="B12" s="47" t="n">
        <f aca="false">'Pin1-SLN'!C16</f>
        <v>100000</v>
      </c>
      <c r="C12" s="47" t="n">
        <f aca="false">'Pin2-DDB'!C15</f>
        <v>176000</v>
      </c>
      <c r="D12" s="47" t="n">
        <f aca="false">'Pin3-SYD'!C15</f>
        <v>163636.363636364</v>
      </c>
      <c r="E12" s="47" t="n">
        <f aca="false">'Pin4-ORES'!C15</f>
        <v>180000</v>
      </c>
      <c r="F12" s="22"/>
      <c r="G12" s="1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</row>
    <row r="13" customFormat="false" ht="13.8" hidden="false" customHeight="false" outlineLevel="0" collapsed="false">
      <c r="A13" s="17" t="s">
        <v>77</v>
      </c>
      <c r="B13" s="21" t="n">
        <f aca="false">B11-B12</f>
        <v>255000</v>
      </c>
      <c r="C13" s="21" t="n">
        <f aca="false">C11-C12</f>
        <v>179000</v>
      </c>
      <c r="D13" s="21" t="n">
        <f aca="false">D11-D12</f>
        <v>191363.636363636</v>
      </c>
      <c r="E13" s="21" t="n">
        <f aca="false">E11-E12</f>
        <v>175000</v>
      </c>
      <c r="F13" s="22"/>
      <c r="G13" s="1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</row>
    <row r="14" customFormat="false" ht="13.8" hidden="false" customHeight="false" outlineLevel="0" collapsed="false">
      <c r="A14" s="17" t="s">
        <v>44</v>
      </c>
      <c r="B14" s="46" t="n">
        <f aca="false">Τοκος</f>
        <v>0</v>
      </c>
      <c r="C14" s="46" t="n">
        <f aca="false">Τοκος</f>
        <v>0</v>
      </c>
      <c r="D14" s="46" t="n">
        <f aca="false">Τοκος</f>
        <v>0</v>
      </c>
      <c r="E14" s="46" t="n">
        <f aca="false">Τοκος</f>
        <v>0</v>
      </c>
      <c r="F14" s="22"/>
      <c r="G14" s="1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</row>
    <row r="15" customFormat="false" ht="13.8" hidden="false" customHeight="false" outlineLevel="0" collapsed="false">
      <c r="A15" s="17" t="s">
        <v>78</v>
      </c>
      <c r="B15" s="22" t="n">
        <f aca="false">B13-B14</f>
        <v>255000</v>
      </c>
      <c r="C15" s="22" t="n">
        <f aca="false">C13-C14</f>
        <v>179000</v>
      </c>
      <c r="D15" s="22" t="n">
        <f aca="false">D13-D14</f>
        <v>191363.636363636</v>
      </c>
      <c r="E15" s="22" t="n">
        <f aca="false">E13-E14</f>
        <v>175000</v>
      </c>
      <c r="F15" s="2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customFormat="false" ht="13.8" hidden="false" customHeight="false" outlineLevel="0" collapsed="false">
      <c r="A16" s="17" t="s">
        <v>46</v>
      </c>
      <c r="B16" s="48" t="n">
        <f aca="false">B15*ΣΦΟΡ</f>
        <v>89250</v>
      </c>
      <c r="C16" s="48" t="n">
        <f aca="false">C15*ΣΦΟΡ</f>
        <v>62650</v>
      </c>
      <c r="D16" s="48" t="n">
        <f aca="false">D15*ΣΦΟΡ</f>
        <v>66977.2727272727</v>
      </c>
      <c r="E16" s="48" t="n">
        <f aca="false">E15*ΣΦΟΡ</f>
        <v>61250</v>
      </c>
      <c r="F16" s="22"/>
      <c r="G16" s="1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</row>
    <row r="17" customFormat="false" ht="13.8" hidden="false" customHeight="false" outlineLevel="0" collapsed="false">
      <c r="A17" s="17" t="s">
        <v>47</v>
      </c>
      <c r="B17" s="21" t="n">
        <f aca="false">B15-B16</f>
        <v>165750</v>
      </c>
      <c r="C17" s="21" t="n">
        <f aca="false">C15-C16</f>
        <v>116350</v>
      </c>
      <c r="D17" s="21" t="n">
        <f aca="false">D15-D16</f>
        <v>124386.363636364</v>
      </c>
      <c r="E17" s="21" t="n">
        <f aca="false">E15-E16</f>
        <v>113750</v>
      </c>
      <c r="F17" s="22"/>
      <c r="G17" s="1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customFormat="false" ht="13.8" hidden="false" customHeight="false" outlineLevel="0" collapsed="false">
      <c r="A18" s="15"/>
      <c r="B18" s="21"/>
      <c r="C18" s="22"/>
      <c r="D18" s="22"/>
      <c r="E18" s="22"/>
      <c r="F18" s="22"/>
      <c r="G18" s="1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</row>
    <row r="19" customFormat="false" ht="13.8" hidden="false" customHeight="false" outlineLevel="0" collapsed="false">
      <c r="A19" s="13"/>
      <c r="B19" s="21"/>
      <c r="C19" s="22"/>
      <c r="D19" s="22"/>
      <c r="E19" s="22"/>
      <c r="F19" s="22"/>
      <c r="G19" s="1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</row>
    <row r="20" customFormat="false" ht="13.8" hidden="false" customHeight="false" outlineLevel="0" collapsed="false">
      <c r="A20" s="15" t="s">
        <v>48</v>
      </c>
      <c r="B20" s="22" t="n">
        <f aca="false">B17+B14+B12</f>
        <v>265750</v>
      </c>
      <c r="C20" s="22" t="n">
        <f aca="false">C17+C14+C12</f>
        <v>292350</v>
      </c>
      <c r="D20" s="22" t="n">
        <f aca="false">D17+D14+D12</f>
        <v>288022.727272727</v>
      </c>
      <c r="E20" s="22" t="n">
        <f aca="false">E17+E14+E12</f>
        <v>293750</v>
      </c>
      <c r="F20" s="22"/>
      <c r="G20" s="1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</row>
    <row r="21" customFormat="false" ht="13.8" hidden="false" customHeight="false" outlineLevel="0" collapsed="false">
      <c r="A21" s="21"/>
      <c r="B21" s="21"/>
      <c r="C21" s="22"/>
      <c r="D21" s="22"/>
      <c r="E21" s="22"/>
      <c r="F21" s="22"/>
      <c r="G21" s="1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</row>
    <row r="22" customFormat="false" ht="13.8" hidden="false" customHeight="false" outlineLevel="0" collapsed="false">
      <c r="A22" s="23" t="s">
        <v>49</v>
      </c>
      <c r="B22" s="21"/>
      <c r="C22" s="21"/>
      <c r="D22" s="21"/>
      <c r="E22" s="21"/>
      <c r="F22" s="21"/>
      <c r="G22" s="1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</row>
    <row r="23" customFormat="false" ht="13.8" hidden="false" customHeight="false" outlineLevel="0" collapsed="false">
      <c r="A23" s="13"/>
      <c r="B23" s="21"/>
      <c r="C23" s="21"/>
      <c r="D23" s="21"/>
      <c r="E23" s="21"/>
      <c r="F23" s="21"/>
      <c r="G23" s="1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</row>
    <row r="24" customFormat="false" ht="13.8" hidden="false" customHeight="false" outlineLevel="0" collapsed="false">
      <c r="A24" s="18" t="s">
        <v>50</v>
      </c>
      <c r="B24" s="1" t="n">
        <f aca="false">IC</f>
        <v>1100000</v>
      </c>
      <c r="C24" s="1" t="n">
        <f aca="false">IC</f>
        <v>1100000</v>
      </c>
      <c r="D24" s="1" t="n">
        <f aca="false">IC</f>
        <v>1100000</v>
      </c>
      <c r="E24" s="1" t="n">
        <f aca="false">IC</f>
        <v>1100000</v>
      </c>
      <c r="F24" s="22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customFormat="false" ht="13.8" hidden="false" customHeight="false" outlineLevel="0" collapsed="false">
      <c r="A25" s="18" t="s">
        <v>51</v>
      </c>
      <c r="B25" s="49" t="n">
        <f aca="false">'Pin1-SLN'!E16</f>
        <v>200000</v>
      </c>
      <c r="C25" s="49" t="n">
        <f aca="false">'Pin2-DDB'!E15</f>
        <v>396000</v>
      </c>
      <c r="D25" s="49" t="n">
        <f aca="false">'Pin3-SYD'!E15</f>
        <v>345454.545454545</v>
      </c>
      <c r="E25" s="49" t="n">
        <f aca="false">'Pin4-ORES'!D15</f>
        <v>380000</v>
      </c>
      <c r="F25" s="22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customFormat="false" ht="13.8" hidden="false" customHeight="false" outlineLevel="0" collapsed="false">
      <c r="A26" s="18" t="s">
        <v>79</v>
      </c>
      <c r="B26" s="22" t="n">
        <f aca="false">B24-B25</f>
        <v>900000</v>
      </c>
      <c r="C26" s="22" t="n">
        <f aca="false">C24-C25</f>
        <v>704000</v>
      </c>
      <c r="D26" s="22" t="n">
        <f aca="false">D24-D25</f>
        <v>754545.454545455</v>
      </c>
      <c r="E26" s="22" t="n">
        <f aca="false">E24-E25</f>
        <v>720000</v>
      </c>
      <c r="F26" s="22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customFormat="false" ht="13.8" hidden="false" customHeight="false" outlineLevel="0" collapsed="false">
      <c r="A27" s="18"/>
      <c r="B27" s="22"/>
      <c r="C27" s="22"/>
      <c r="D27" s="22"/>
      <c r="E27" s="22"/>
      <c r="F27" s="22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customFormat="false" ht="13.8" hidden="false" customHeight="false" outlineLevel="0" collapsed="false">
      <c r="A28" s="24"/>
      <c r="B28" s="22"/>
      <c r="C28" s="22"/>
      <c r="D28" s="22"/>
      <c r="E28" s="22"/>
      <c r="F28" s="22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customFormat="false" ht="12.8" hidden="false" customHeight="false" outlineLevel="0" collapsed="false">
      <c r="B29" s="2"/>
      <c r="C29" s="2"/>
      <c r="D29" s="2"/>
      <c r="E29" s="2"/>
      <c r="F29" s="2"/>
    </row>
    <row r="30" customFormat="false" ht="12.8" hidden="false" customHeight="false" outlineLevel="0" collapsed="false">
      <c r="B30" s="2"/>
      <c r="C30" s="2"/>
      <c r="D30" s="2"/>
      <c r="E30" s="2"/>
      <c r="F30" s="2"/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078125" defaultRowHeight="12.8" zeroHeight="false" outlineLevelRow="0" outlineLevelCol="0"/>
  <cols>
    <col collapsed="false" customWidth="true" hidden="false" outlineLevel="0" max="1" min="1" style="0" width="32.57"/>
    <col collapsed="false" customWidth="true" hidden="false" outlineLevel="0" max="6" min="6" style="0" width="17.71"/>
  </cols>
  <sheetData>
    <row r="1" customFormat="false" ht="12.8" hidden="false" customHeight="false" outlineLevel="0" collapsed="false">
      <c r="C1" s="0" t="s">
        <v>25</v>
      </c>
      <c r="D1" s="0" t="s">
        <v>27</v>
      </c>
      <c r="E1" s="0" t="s">
        <v>29</v>
      </c>
      <c r="F1" s="0" t="s">
        <v>75</v>
      </c>
    </row>
    <row r="2" customFormat="false" ht="12.8" hidden="false" customHeight="false" outlineLevel="0" collapsed="false">
      <c r="A2" s="0" t="s">
        <v>38</v>
      </c>
      <c r="C2" s="41" t="n">
        <f aca="false">'Pin5-AX_ISOL'!B8</f>
        <v>445000</v>
      </c>
      <c r="D2" s="41" t="n">
        <f aca="false">'Pin5-AX_ISOL'!C8</f>
        <v>445000</v>
      </c>
      <c r="E2" s="41" t="n">
        <f aca="false">'Pin5-AX_ISOL'!D8</f>
        <v>445000</v>
      </c>
      <c r="F2" s="41" t="n">
        <f aca="false">'Pin5-AX_ISOL'!E8</f>
        <v>445000</v>
      </c>
    </row>
    <row r="3" customFormat="false" ht="12.8" hidden="false" customHeight="false" outlineLevel="0" collapsed="false">
      <c r="A3" s="0" t="s">
        <v>42</v>
      </c>
      <c r="C3" s="41" t="n">
        <f aca="false">'Pin5-AX_ISOL'!B12</f>
        <v>100000</v>
      </c>
      <c r="D3" s="41" t="n">
        <f aca="false">'Pin5-AX_ISOL'!C12</f>
        <v>176000</v>
      </c>
      <c r="E3" s="41" t="n">
        <f aca="false">'Pin5-AX_ISOL'!D12</f>
        <v>163636.363636364</v>
      </c>
      <c r="F3" s="41" t="n">
        <f aca="false">'Pin5-AX_ISOL'!E12</f>
        <v>180000</v>
      </c>
    </row>
    <row r="4" customFormat="false" ht="12.8" hidden="false" customHeight="false" outlineLevel="0" collapsed="false">
      <c r="A4" s="0" t="s">
        <v>47</v>
      </c>
      <c r="C4" s="41" t="n">
        <f aca="false">'Pin5-AX_ISOL'!B17</f>
        <v>165750</v>
      </c>
      <c r="D4" s="41" t="n">
        <f aca="false">'Pin5-AX_ISOL'!C17</f>
        <v>116350</v>
      </c>
      <c r="E4" s="41" t="n">
        <f aca="false">'Pin5-AX_ISOL'!D17</f>
        <v>124386.363636364</v>
      </c>
      <c r="F4" s="41" t="n">
        <f aca="false">'Pin5-AX_ISOL'!E17</f>
        <v>113750</v>
      </c>
    </row>
    <row r="5" customFormat="false" ht="12.8" hidden="false" customHeight="false" outlineLevel="0" collapsed="false">
      <c r="A5" s="0" t="s">
        <v>48</v>
      </c>
      <c r="C5" s="41" t="n">
        <f aca="false">'Pin5-AX_ISOL'!B20</f>
        <v>265750</v>
      </c>
      <c r="D5" s="41" t="n">
        <f aca="false">'Pin5-AX_ISOL'!C20</f>
        <v>292350</v>
      </c>
      <c r="E5" s="41" t="n">
        <f aca="false">'Pin5-AX_ISOL'!D20</f>
        <v>288022.727272727</v>
      </c>
      <c r="F5" s="41" t="n">
        <f aca="false">'Pin5-AX_ISOL'!E20</f>
        <v>293750</v>
      </c>
    </row>
    <row r="6" customFormat="false" ht="12.8" hidden="false" customHeight="false" outlineLevel="0" collapsed="false">
      <c r="A6" s="0" t="s">
        <v>50</v>
      </c>
      <c r="C6" s="41" t="n">
        <f aca="false">'Pin5-AX_ISOL'!B24</f>
        <v>1100000</v>
      </c>
      <c r="D6" s="41" t="n">
        <f aca="false">'Pin5-AX_ISOL'!C24</f>
        <v>1100000</v>
      </c>
      <c r="E6" s="41" t="n">
        <f aca="false">'Pin5-AX_ISOL'!D24</f>
        <v>1100000</v>
      </c>
      <c r="F6" s="41" t="n">
        <f aca="false">'Pin5-AX_ISOL'!E24</f>
        <v>1100000</v>
      </c>
    </row>
    <row r="7" customFormat="false" ht="12.8" hidden="false" customHeight="false" outlineLevel="0" collapsed="false">
      <c r="A7" s="0" t="s">
        <v>51</v>
      </c>
      <c r="C7" s="41" t="n">
        <f aca="false">'Pin5-AX_ISOL'!B25</f>
        <v>200000</v>
      </c>
      <c r="D7" s="41" t="n">
        <f aca="false">'Pin5-AX_ISOL'!C25</f>
        <v>396000</v>
      </c>
      <c r="E7" s="41" t="n">
        <f aca="false">'Pin5-AX_ISOL'!D25</f>
        <v>345454.545454545</v>
      </c>
      <c r="F7" s="41" t="n">
        <f aca="false">'Pin5-AX_ISOL'!E25</f>
        <v>380000</v>
      </c>
    </row>
    <row r="8" customFormat="false" ht="12.8" hidden="false" customHeight="false" outlineLevel="0" collapsed="false">
      <c r="A8" s="0" t="s">
        <v>52</v>
      </c>
      <c r="C8" s="41" t="n">
        <f aca="false">'Pin5-AX_ISOL'!B26</f>
        <v>900000</v>
      </c>
      <c r="D8" s="41" t="n">
        <f aca="false">'Pin5-AX_ISOL'!C26</f>
        <v>704000</v>
      </c>
      <c r="E8" s="41" t="n">
        <f aca="false">'Pin5-AX_ISOL'!D26</f>
        <v>754545.454545455</v>
      </c>
      <c r="F8" s="41" t="n">
        <f aca="false">'Pin5-AX_ISOL'!E26</f>
        <v>720000</v>
      </c>
    </row>
    <row r="12" customFormat="false" ht="12.8" hidden="false" customHeight="false" outlineLevel="0" collapsed="false">
      <c r="A12" s="0" t="s">
        <v>74</v>
      </c>
      <c r="C12" s="0" t="s">
        <v>25</v>
      </c>
      <c r="D12" s="0" t="s">
        <v>27</v>
      </c>
      <c r="E12" s="0" t="s">
        <v>29</v>
      </c>
      <c r="F12" s="0" t="s">
        <v>75</v>
      </c>
    </row>
    <row r="13" customFormat="false" ht="12.8" hidden="false" customHeight="false" outlineLevel="0" collapsed="false">
      <c r="A13" s="0" t="s">
        <v>42</v>
      </c>
      <c r="C13" s="41" t="n">
        <f aca="false">'Pin5-AX_ISOL'!B12</f>
        <v>100000</v>
      </c>
      <c r="D13" s="41" t="n">
        <f aca="false">'Pin5-AX_ISOL'!C12</f>
        <v>176000</v>
      </c>
      <c r="E13" s="41" t="n">
        <f aca="false">'Pin5-AX_ISOL'!D12</f>
        <v>163636.363636364</v>
      </c>
      <c r="F13" s="41" t="n">
        <f aca="false">'Pin5-AX_ISOL'!E12</f>
        <v>180000</v>
      </c>
    </row>
    <row r="14" customFormat="false" ht="12.8" hidden="false" customHeight="false" outlineLevel="0" collapsed="false">
      <c r="A14" s="0" t="s">
        <v>50</v>
      </c>
      <c r="C14" s="41" t="n">
        <f aca="false">'Pin5-AX_ISOL'!B24</f>
        <v>1100000</v>
      </c>
      <c r="D14" s="41" t="n">
        <f aca="false">'Pin5-AX_ISOL'!C24</f>
        <v>1100000</v>
      </c>
      <c r="E14" s="41" t="n">
        <f aca="false">'Pin5-AX_ISOL'!D24</f>
        <v>1100000</v>
      </c>
      <c r="F14" s="41" t="n">
        <f aca="false">'Pin5-AX_ISOL'!E24</f>
        <v>1100000</v>
      </c>
    </row>
    <row r="15" customFormat="false" ht="12.8" hidden="false" customHeight="false" outlineLevel="0" collapsed="false">
      <c r="A15" s="0" t="s">
        <v>51</v>
      </c>
      <c r="C15" s="41" t="n">
        <f aca="false">'Pin5-AX_ISOL'!B25</f>
        <v>200000</v>
      </c>
      <c r="D15" s="41" t="n">
        <f aca="false">'Pin5-AX_ISOL'!C25</f>
        <v>396000</v>
      </c>
      <c r="E15" s="41" t="n">
        <f aca="false">'Pin5-AX_ISOL'!D25</f>
        <v>345454.545454545</v>
      </c>
      <c r="F15" s="41" t="n">
        <f aca="false">'Pin5-AX_ISOL'!E25</f>
        <v>380000</v>
      </c>
    </row>
    <row r="16" customFormat="false" ht="12.8" hidden="false" customHeight="false" outlineLevel="0" collapsed="false">
      <c r="A16" s="0" t="s">
        <v>52</v>
      </c>
      <c r="C16" s="41" t="n">
        <f aca="false">'Pin5-AX_ISOL'!B26</f>
        <v>900000</v>
      </c>
      <c r="D16" s="41" t="n">
        <f aca="false">'Pin5-AX_ISOL'!C26</f>
        <v>704000</v>
      </c>
      <c r="E16" s="41" t="n">
        <f aca="false">'Pin5-AX_ISOL'!D26</f>
        <v>754545.454545455</v>
      </c>
      <c r="F16" s="41" t="n">
        <f aca="false">'Pin5-AX_ISOL'!E26</f>
        <v>720000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2022-04-06T04:05:27Z</dcterms:created>
  <dc:creator/>
  <dc:description/>
  <dc:language>el-GR</dc:language>
  <cp:lastModifiedBy/>
  <dcterms:modified xsi:type="dcterms:W3CDTF">2022-04-06T04:26:50Z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