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Default Extension="emf" ContentType="image/x-emf"/>
  <Override PartName="/xl/embeddings/oleObject3.bin" ContentType="application/vnd.openxmlformats-officedocument.oleObject"/>
  <Override PartName="/xl/embeddings/oleObject4.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5" windowWidth="12120" windowHeight="8715" activeTab="3"/>
  </bookViews>
  <sheets>
    <sheet name="IF" sheetId="8" r:id="rId1"/>
    <sheet name="ΕΓΔ" sheetId="9" r:id="rId2"/>
    <sheet name="ΟΜΟΛΟΓΙΕΣ" sheetId="6" r:id="rId3"/>
    <sheet name="METOXH" sheetId="7" r:id="rId4"/>
  </sheets>
  <externalReferences>
    <externalReference r:id="rId5"/>
  </externalReferences>
  <definedNames>
    <definedName name="Do">METOXH!$C$9</definedName>
    <definedName name="g_1">METOXH!$C$10</definedName>
    <definedName name="g_2">METOXH!$C$12</definedName>
    <definedName name="i">[1]ΜΑΡ_1.3.1!$C$6</definedName>
    <definedName name="k">METOXH!$C$13</definedName>
    <definedName name="n">METOXH!$C$11</definedName>
    <definedName name="_xlnm.Print_Area" localSheetId="0">IF!$B$6:$Q$64</definedName>
  </definedNames>
  <calcPr calcId="125725"/>
</workbook>
</file>

<file path=xl/calcChain.xml><?xml version="1.0" encoding="utf-8"?>
<calcChain xmlns="http://schemas.openxmlformats.org/spreadsheetml/2006/main">
  <c r="F39" i="7"/>
  <c r="D36"/>
  <c r="F40" s="1"/>
  <c r="E18"/>
  <c r="F18"/>
  <c r="F19"/>
  <c r="F20"/>
  <c r="F21"/>
  <c r="F17"/>
  <c r="C18"/>
  <c r="C19"/>
  <c r="C20"/>
  <c r="C21"/>
  <c r="E21" s="1"/>
  <c r="C17"/>
  <c r="I19" s="1" a="1"/>
  <c r="D63" i="6"/>
  <c r="D60"/>
  <c r="G60"/>
  <c r="F60"/>
  <c r="E60"/>
  <c r="F32"/>
  <c r="F30"/>
  <c r="F29"/>
  <c r="H26"/>
  <c r="F26"/>
  <c r="D26"/>
  <c r="B26"/>
  <c r="H11"/>
  <c r="I11"/>
  <c r="G11"/>
  <c r="I12"/>
  <c r="F11"/>
  <c r="D39" i="9"/>
  <c r="C39"/>
  <c r="D38"/>
  <c r="C38"/>
  <c r="D37"/>
  <c r="C37"/>
  <c r="D35"/>
  <c r="C35"/>
  <c r="D23"/>
  <c r="J28" s="1"/>
  <c r="D24"/>
  <c r="C23"/>
  <c r="C24"/>
  <c r="D26"/>
  <c r="C26"/>
  <c r="D19"/>
  <c r="J19" s="1"/>
  <c r="C19"/>
  <c r="D17"/>
  <c r="C17"/>
  <c r="D16"/>
  <c r="C16"/>
  <c r="D18" i="7"/>
  <c r="D19"/>
  <c r="E19" s="1"/>
  <c r="D20"/>
  <c r="E20" s="1"/>
  <c r="D21"/>
  <c r="R23" i="9"/>
  <c r="V20" s="1"/>
  <c r="R20"/>
  <c r="O20"/>
  <c r="R19"/>
  <c r="Q18" s="1"/>
  <c r="T26" s="1"/>
  <c r="O19"/>
  <c r="F5" i="8"/>
  <c r="F4"/>
  <c r="F3"/>
  <c r="F1"/>
  <c r="F2"/>
  <c r="C3"/>
  <c r="C5"/>
  <c r="C46" i="6"/>
  <c r="K28" i="9"/>
  <c r="K26" s="1"/>
  <c r="I28"/>
  <c r="K19"/>
  <c r="K17" s="1"/>
  <c r="I19"/>
  <c r="K27"/>
  <c r="J26" s="1"/>
  <c r="I27"/>
  <c r="K18"/>
  <c r="J17" s="1"/>
  <c r="I18"/>
  <c r="C21"/>
  <c r="C18"/>
  <c r="I12"/>
  <c r="D12"/>
  <c r="J9"/>
  <c r="I9"/>
  <c r="L1" i="8"/>
  <c r="L3"/>
  <c r="B54"/>
  <c r="L2"/>
  <c r="I1"/>
  <c r="I2"/>
  <c r="B24"/>
  <c r="I3"/>
  <c r="B39"/>
  <c r="B10"/>
  <c r="C55" i="6"/>
  <c r="D17" i="7"/>
  <c r="D18" i="6"/>
  <c r="K52" i="8"/>
  <c r="K37"/>
  <c r="C4"/>
  <c r="K12" i="9"/>
  <c r="D18"/>
  <c r="F33" i="6"/>
  <c r="L19" i="7" l="1"/>
  <c r="M19"/>
  <c r="J19"/>
  <c r="I19"/>
  <c r="D26"/>
  <c r="D28" s="1"/>
  <c r="D30" s="1"/>
  <c r="D32" s="1"/>
  <c r="Q21" i="9"/>
  <c r="T20" s="1"/>
  <c r="E17" i="7"/>
  <c r="E23" s="1"/>
  <c r="O23" i="9"/>
  <c r="V28" s="1"/>
  <c r="K29"/>
  <c r="K19" i="7"/>
  <c r="T28" i="9"/>
  <c r="U30" s="1"/>
  <c r="U31" s="1"/>
  <c r="T18"/>
  <c r="K20"/>
  <c r="J22" s="1"/>
  <c r="J21" s="1"/>
  <c r="R30"/>
  <c r="J31"/>
  <c r="J30" s="1"/>
  <c r="U22" l="1"/>
  <c r="U23" s="1"/>
</calcChain>
</file>

<file path=xl/sharedStrings.xml><?xml version="1.0" encoding="utf-8"?>
<sst xmlns="http://schemas.openxmlformats.org/spreadsheetml/2006/main" count="263" uniqueCount="207">
  <si>
    <t>ΠΙΝΑΚΑΣ 4</t>
  </si>
  <si>
    <t>ΠΙΝΑΚΑΣ 3</t>
  </si>
  <si>
    <t>k</t>
  </si>
  <si>
    <t>ΕΒΑ</t>
  </si>
  <si>
    <t>i</t>
  </si>
  <si>
    <t>ΤΟΚΟΣ</t>
  </si>
  <si>
    <t>Ή</t>
  </si>
  <si>
    <t>ΠΙΝΑΚΑΣ 1</t>
  </si>
  <si>
    <t>ΠΙΝΑΚΑΣ 2</t>
  </si>
  <si>
    <t>ΑΡΙΘΜΟΣ ΜΕΤΟΧΩΝ</t>
  </si>
  <si>
    <t>ή</t>
  </si>
  <si>
    <t>ΠΑΡΑΜΕΤΡΟΙ</t>
  </si>
  <si>
    <t>ΔΙΑΡΚΕΙΑ</t>
  </si>
  <si>
    <t>n</t>
  </si>
  <si>
    <t>ΤΡΕΧΟΝ ΕΠΙΤΟΚΙΟ</t>
  </si>
  <si>
    <t>Ct</t>
  </si>
  <si>
    <t>ΟΝΟΜΑΣΤΙΚΗ ΑΞΙΑ</t>
  </si>
  <si>
    <t>V</t>
  </si>
  <si>
    <t>ONOMAΣΤΙΚΟ ΕΠΙΤΟΚΙΟ</t>
  </si>
  <si>
    <t>ΠΛΗΡΩΜΕΣ ΠΕΡΙΟΔΟΥ (ΕΤΗΣΙΕΣ)</t>
  </si>
  <si>
    <t>ΠΑΡΟΥΣΑ ΑΞΙΑ ΤΟΚΟΜΕΡΙΔΙΩΝ</t>
  </si>
  <si>
    <t>ΠΑΡΟΥΣΑ ΑΞΙΑ ΤΙΜΗΣ ΚΑΤΑ ΤΗΝ ΛΗΞΗ</t>
  </si>
  <si>
    <t>παρουσα αξια τοκομεριδιων</t>
  </si>
  <si>
    <t>παρουσα αξια τιμης ληξης</t>
  </si>
  <si>
    <t>αγοραια τιμη ομολ.</t>
  </si>
  <si>
    <t>Pn</t>
  </si>
  <si>
    <t>πωληση υπο(-), υπερ(+) το αρτιο</t>
  </si>
  <si>
    <t>τρεχουσα αποδοση</t>
  </si>
  <si>
    <t xml:space="preserve">ΤΟ ΕΠΙΤΟΚΙΟ ΠΡΟΕΞΟΦΛΗΣΗΣ ΠΟΥ ΕΞΙΣΩΝΕΙ ΤΗΝ ΠΑΡΟΥΣΑ ΑΞΙΑ ΜΕΛΛΟΝΤΙΚΩΝ ΕΙΣΠΡΑΞΕΩΝ </t>
  </si>
  <si>
    <t xml:space="preserve">ΤΟΚΩΝ ΚΑΙ ΟΝΟΜΑΣΤΙΚΗΣ ΑΞΙΑΣ </t>
  </si>
  <si>
    <t>ΜΕ ΤΗΝ ΠΑΡΟΥΣΑ ΤΙΜΗ ΤΗΣ ΟΜΟΛΟΓΙΑΣ</t>
  </si>
  <si>
    <t>ΚΟΣΤΟΣ ΟΜΟΛΟΓΙΩΝ ΕΤΑΙΡΕΙΑΣ</t>
  </si>
  <si>
    <t>ΕΥΡΩ</t>
  </si>
  <si>
    <t>ETH</t>
  </si>
  <si>
    <t>D</t>
  </si>
  <si>
    <t>PVIF</t>
  </si>
  <si>
    <t>Do</t>
  </si>
  <si>
    <t>ΓΙΑ n ETH</t>
  </si>
  <si>
    <t>ΓΙΑ ΠΑΝΤΑ</t>
  </si>
  <si>
    <t>D6</t>
  </si>
  <si>
    <t>P5</t>
  </si>
  <si>
    <t>Po</t>
  </si>
  <si>
    <t>FVIF</t>
  </si>
  <si>
    <t>FVIFA</t>
  </si>
  <si>
    <t>PVIFA</t>
  </si>
  <si>
    <t>ΠΙΝΑΚΕΣ ΣΥΝΤΕΛΕΣΤΩΝ ΑΝΑΤΟΚΙΣΜΟΥ</t>
  </si>
  <si>
    <t xml:space="preserve">ΠΙΝΑΚΑΣ 1 </t>
  </si>
  <si>
    <t>ΜΕΛΛΟΝΤΙΚΗ ΑΞΙΑ 1 χρηματικής μονάδας</t>
  </si>
  <si>
    <t>ΠΕΡΙΟΔΟΣ</t>
  </si>
  <si>
    <t>CVIF</t>
  </si>
  <si>
    <t>ΠΑΡΟΥΣΑ ΑΞΙΑ 1 χρηματικής μονάδας</t>
  </si>
  <si>
    <t>ΜΕΛΛΟΝΤΙΚΗ ΑΞΙΑ ΡΑΝΤΑΣ 1 χρηματικής μονάδας</t>
  </si>
  <si>
    <t>CVIFA</t>
  </si>
  <si>
    <t>ΠΑΡΟΥΣΑ ΑΞΙΑ ΡΑΝΤΑΣ  1 χρηματικής μονάδας</t>
  </si>
  <si>
    <t>i%</t>
  </si>
  <si>
    <t>….</t>
  </si>
  <si>
    <t>∞</t>
  </si>
  <si>
    <t>D1</t>
  </si>
  <si>
    <t>D2</t>
  </si>
  <si>
    <t>D3</t>
  </si>
  <si>
    <t>D4</t>
  </si>
  <si>
    <t>D5</t>
  </si>
  <si>
    <t>PV (P5)</t>
  </si>
  <si>
    <t>ΠΑΡΟΥΣΑ ΑΞΙΑ ΜΕΛΛΟΝΤΙΚΩΝ ΜΕΡΙΣΜΑΤΩΝ ΠΡΟΣ g % ΓΙΑ ΠΑΝΤΑ</t>
  </si>
  <si>
    <t>ΤΙΜΗ ΜΕΡΙΣΜΑΤΟΣ ΕΠΟΜΕΝΟΥ ΕΤΟΥΣ</t>
  </si>
  <si>
    <t>D6=D5*(1+g2)</t>
  </si>
  <si>
    <t>ΠΑΡΟΥΣΑ ΑΞΙΑ D</t>
  </si>
  <si>
    <t>PV(D)</t>
  </si>
  <si>
    <t>ΑΠΟΤΙΜΗΣΗ ΑΞΙΑΣ ΜΕΤΟΧΗΣ</t>
  </si>
  <si>
    <t>ΑΠΟΤΙΜΗΣΗ ΑΞΙΑΣ ΟΜΟΛΟΓΟΥ ή ΟΜΟΛΟΓΙΑΣ</t>
  </si>
  <si>
    <t>F</t>
  </si>
  <si>
    <t>P</t>
  </si>
  <si>
    <t>[FVIF]n</t>
  </si>
  <si>
    <t>P=F-D</t>
  </si>
  <si>
    <t>ΑΠΟΤΙΜΗΣΗ ΑΞΙΑΣ ΟΜΟΛΟΓΟΥ ΜΗΔΕΝΙΚΟΥ ΚΟΥΠΟΝΙΟΥ</t>
  </si>
  <si>
    <t>ΤΙΜΗ ΠΩΛΗΣΗΣ</t>
  </si>
  <si>
    <t>ΕΚΠΤΩΣΗ</t>
  </si>
  <si>
    <t>ΕΠΙΤΟΚΙΟ ΑΠΟΔΟΣΗΣ</t>
  </si>
  <si>
    <t>d=D/P</t>
  </si>
  <si>
    <t>ΣΜΑΠ=F/P</t>
  </si>
  <si>
    <t>ΣΜΑΠ</t>
  </si>
  <si>
    <t>Χ</t>
  </si>
  <si>
    <t>D=F-P</t>
  </si>
  <si>
    <t>F=P*FVIF</t>
  </si>
  <si>
    <t>FVIF=F/P</t>
  </si>
  <si>
    <t>ΕΚΔΟΣΗ ΜΕ ΕΚΠΤΩΣΗ (ΤΟΥΣ ΤΟΚΟΥΣ)</t>
  </si>
  <si>
    <r>
      <t>F=P*(1+d)</t>
    </r>
    <r>
      <rPr>
        <vertAlign val="superscript"/>
        <sz val="11"/>
        <color indexed="8"/>
        <rFont val="Calibri"/>
        <family val="2"/>
        <charset val="161"/>
      </rPr>
      <t>n</t>
    </r>
  </si>
  <si>
    <r>
      <t>P=F*(1+d)</t>
    </r>
    <r>
      <rPr>
        <vertAlign val="superscript"/>
        <sz val="11"/>
        <color indexed="8"/>
        <rFont val="Calibri"/>
        <family val="2"/>
        <charset val="161"/>
      </rPr>
      <t>-n</t>
    </r>
  </si>
  <si>
    <t>Πινακας IF</t>
  </si>
  <si>
    <t>ΠΙΝ 4</t>
  </si>
  <si>
    <t>ΠΙΝ 2</t>
  </si>
  <si>
    <t>Παρουσα Αξια-Αρχικη Αξια</t>
  </si>
  <si>
    <t>ΠΙΝ 1</t>
  </si>
  <si>
    <t>[PVIF]n</t>
  </si>
  <si>
    <t>P=F*PVIF</t>
  </si>
  <si>
    <t>PVIF=P/F</t>
  </si>
  <si>
    <t>ΕΠΙΤΟΚΙΟ ΑΓΟΡΑΣ ΟΜΟΛΟΓΩΝ</t>
  </si>
  <si>
    <t>ΔΙΑΦΟΡΑ</t>
  </si>
  <si>
    <t>ΜΕΤΑΞΥ</t>
  </si>
  <si>
    <t>?%</t>
  </si>
  <si>
    <t>ΑΝΑΛΟΓΙΑ</t>
  </si>
  <si>
    <t>€/METOXH</t>
  </si>
  <si>
    <t>g_1</t>
  </si>
  <si>
    <t>g_2</t>
  </si>
  <si>
    <t>P5=D6/(k-g2)</t>
  </si>
  <si>
    <t>ΣΥΝΑΡΤΗΣΗ RATE</t>
  </si>
  <si>
    <t>ΥΠΟΛΟΓΙΣΜΟΣ ΕΝΔΙΑΜΕΣΗΣ ΤΙΜΗΣ</t>
  </si>
  <si>
    <t>((F/P)^(1/n))-1</t>
  </si>
  <si>
    <t>ΠΑΡΟΥΣΑ ΑΞΙΑ ΟΜΟΛΟΓΟΥ</t>
  </si>
  <si>
    <t>ΠΑΡΟΥΣΑ ΑΞΙΑ ΤΟΚΩΝ (ΡΑΝΤΑ)</t>
  </si>
  <si>
    <t>ΣΥΝ</t>
  </si>
  <si>
    <t>ΠΑΡΟΥΣΑ ΑΞΙΑ ΤΙΜΗΣ ΟΝΟΜΑΣΤΙΚΗΣ ΟΜΟΛΟΓΟΥ</t>
  </si>
  <si>
    <t>ΠΑΡΟΥΣΑ ΑΞΙΑ ΜΕΤΟΧΗΣ</t>
  </si>
  <si>
    <t>ΠΑΡΟΥΣΑ ΑΞΙΑ ΜΕΡΙΣΜΑΤΩΝ ΜΕΣΟΠΡΟΘΕΣΜΑ</t>
  </si>
  <si>
    <t>ΤΙΜΗ ΜΕΤΟΧΗΣ ΜΑΚΡΟΠΡΟΘΕΣΜΑ</t>
  </si>
  <si>
    <t>c%</t>
  </si>
  <si>
    <t>ΒΗΜΑ 1</t>
  </si>
  <si>
    <t>ΒΗΜΑ 2</t>
  </si>
  <si>
    <t>€</t>
  </si>
  <si>
    <t>ΜΙΑ ΕΤΑΙΡΕΙΑ ΣΧΕΔΙΑΖΕΙ ΝΑ ΜΕΤΑΤΡΕΨΕΙ ΜΕΡΟΣ ΤΟΥ ΜΕΤΟΧΙΚΟΥ ΤΗΣ ΚΕΦΑΛΑΙΟΥ ΣΕ ΟΜΟΛΟΓΙΑΚΟ ΔΑΝΕΙΟ.</t>
  </si>
  <si>
    <t xml:space="preserve">  α) ΤΟ ΕΠΙΤΙΚΙΟ ΑΓΟΡΑΣ ΙΣΟΥΤΑΙ ΜΕ ΤΟ ΟΝΟΜΑΣΤΙΚΟ ΕΠΙΤΟΚΙΟ</t>
  </si>
  <si>
    <t xml:space="preserve">  β) ΤΟ ΕΠΙΤΟΚΙΟ ΑΓΟΡΑΣ ΕΊΝΑΙ ΜΙΚΡΟΤΕΡΟ ΑΠΌ  ΤΟ ΟΝΟΜΑΣΤΙΚΟ ΕΠΙΤΟΚΙΟ ΚΑΤΆ 2 ΜΟΝΑΔΕΣ</t>
  </si>
  <si>
    <t xml:space="preserve">  γ) ΤΟ ΕΠΙΤΟΚΙΟ ΑΓΟΡΑΣ ΕΊΝΑΙ ΜΕΓΑΛΥΤΕΡΟ ΑΠΌ  ΤΟ ΟΝΟΜΑΣΤΙΚΟ ΕΠΙΤΟΚΙΟ ΚΑΤΆ 2 ΜΟΝΑΔΕΣ</t>
  </si>
  <si>
    <t>ΤΟ ΕΛΛΗΝΙΚΟΜ ΔΗΜΟΣΙΟ ΔΙΑΘΕΤΕΙ ΣΤΗΝ ΑΓΟΡΑ ΚΕΦΑΛΑΙΟΥ  ΕΓΔ ΜΕ ΤΑ ΠΑΡΑΚΑΤΩ ΣΤΟΙΧΕΙΑ (ΟΝΟΜΑΣΤΙΚΗ ΑΞΙΑ, ΔΙΑΡΚΕΙΑ ΚΑΙ ΤΙΜΗ ΔΙΑΘΕΣΗΣ)</t>
  </si>
  <si>
    <t>AN EINΑΙ ΓΝΩΣΤΟ ΜΟΝΟ ΤΟ ΕΠΙΤΟΚΙΟ ΔΙΑΘΕΣΗΣ ΠΩΣ ΘΑ ΥΠΟΛΟΓΙΣΟΥΜΕ ΤΗΝ ΤΙΜΗ ΠΩΛΗΣΗΣ ΤΩΝ ΕΓΔ</t>
  </si>
  <si>
    <t>ΜΕΛΛΟΝΤΙΚΗ ΑΞΙΑ ΕΓΔ ή (ΟΜΟΛΟΓΟΥ ΜΗΔΕΝΙΚΟΥ ΚΟΥΠΟΝΙΟΥ)</t>
  </si>
  <si>
    <t>ΠΑΡΟΥΣΑ ΑΞΙΑ ΕΓΔ ή (ΟΜΟΛΟΓΟΥ ΜΗΔΕΝΙΚΟΥ ΚΟΥΠΟΝΙΟΥ)</t>
  </si>
  <si>
    <t>ΥΠΟΛΟΓΙΖΟΥΜΕ ΤΗΝ ΑΠΟΔΟΣΗ</t>
  </si>
  <si>
    <t>ΠΑ ΑΞΙΑ ΕΓΔ</t>
  </si>
  <si>
    <t>ΜΕΛΛ. ΑΞΙΑ ΕΓΔ</t>
  </si>
  <si>
    <t>Αξια ΕΓΔ στη Ληξη</t>
  </si>
  <si>
    <t>Αξια έκδοσης ΕΓΔ</t>
  </si>
  <si>
    <t xml:space="preserve">Εκπτωση εκδοσης </t>
  </si>
  <si>
    <t>ΟΝΟΜ. ΑΞΙΑ</t>
  </si>
  <si>
    <t>ΤΙΜΗ ΔΙΑΘΕΣΗΣ</t>
  </si>
  <si>
    <t>d</t>
  </si>
  <si>
    <t>ΣΕ ΕΤΗΣΙΑ ΒΑΣΗ</t>
  </si>
  <si>
    <t>ΕΞΑΜΗΝΟ</t>
  </si>
  <si>
    <t>ΣΥΝΑΡΤΗΣΗ</t>
  </si>
  <si>
    <t>ΣΠΑΠ</t>
  </si>
  <si>
    <t>ΜΑΘ.</t>
  </si>
  <si>
    <t>ΕΤΑΙΡΕΙΑ ΘΕΛΕΙ ΝΑ ΕΚΔΟΣΕΙ ΜΕΤΟΧΗ ΜΕ ΤΑ ΠΑΡΑΚΑΤΩ ΣΤΟΙΧΕΙΑ</t>
  </si>
  <si>
    <t>1. ΤΟ ΑΡΧΙΚΟ ΜΕΡΙΣΜΑ ΌΠΩΣ ΦΑΙΝΕΤΑΙ ΠΑΡΑΚΑΤΩ</t>
  </si>
  <si>
    <t>3.  ΤΟ ΚΟΣΤΟΣ ΚΕΦΑΛΑΙΟΥ ΓΙΑ ΠΑΡΟΜΟΙΕΣ ΕΠΙΧΕΙΡΗΣΕΙΣ ΔΙΝΕΤΑΙ KAI EINAI k</t>
  </si>
  <si>
    <t>ΘΕΛΕΙ ΝΑ ΥΠΟΛΟΓΙΣΕΙ ΤΗΝ ΤΙΜΗ ΜΕ ΤΗΝ ΟΠΟΙΑ ΘΑ ΔΙΑΤΕΘΕΙ Η ΜΕΤΟΧΗ ΣΤΗΝ ΑΓΟΡΑ ΚΕΦΑΛΑΙΟΥ</t>
  </si>
  <si>
    <t>ΜΕΡΙΣΜΑΤΑ</t>
  </si>
  <si>
    <t>ΠΑ ΜΕΡ</t>
  </si>
  <si>
    <t>ΠΑ ΤΙΜΗΣ</t>
  </si>
  <si>
    <t>ΟΜΟΙΟΣ ΥΠΟΛΟΓΙΣΜΟΣ</t>
  </si>
  <si>
    <t>R2</t>
  </si>
  <si>
    <t>R1</t>
  </si>
  <si>
    <t>ΜΕΤΟΧΕΣ</t>
  </si>
  <si>
    <t>ΑΝ ΜΕΤΟΧΙΚΟ ΚΕΦΑΛΑΙΟ</t>
  </si>
  <si>
    <t>ΓΙΑ ΟΜΟΛΟΓΙΑΚΟ ΔΑΝΕΙΟ</t>
  </si>
  <si>
    <t>ΘΑ ΑΠΑΙΤΗΘΟΥΝ</t>
  </si>
  <si>
    <t>Δεδομενα</t>
  </si>
  <si>
    <t>ΔΕΔΟΜΕΝΑ</t>
  </si>
  <si>
    <t>ΟΝΟΜ. ΕΠΙΤΟΚΙΟ</t>
  </si>
  <si>
    <t xml:space="preserve">ΔΙΑΡΚΕΙΑ </t>
  </si>
  <si>
    <t>ΕΤΗ</t>
  </si>
  <si>
    <t>ΤΙΜΗ ΕΚΔΟΣΗΣ</t>
  </si>
  <si>
    <t xml:space="preserve">ΤΑΜΕΙΑΚΗ ΡΟΗ </t>
  </si>
  <si>
    <t>Αποδοση/Κοστος ομολογιας</t>
  </si>
  <si>
    <t>Αποδοση για αγοραστη</t>
  </si>
  <si>
    <t>Προ Φόρου</t>
  </si>
  <si>
    <t>ή Κόστος για πωλητη</t>
  </si>
  <si>
    <t>ΕΒΑ (ΙRR) Ταμειακων Ροων</t>
  </si>
  <si>
    <t>Αν c%, PV, V γνωστα λυνουμε ως προ i</t>
  </si>
  <si>
    <t>κo</t>
  </si>
  <si>
    <t>(ΥΠΟΛΟΓΙΖΕΤΑΙ ΜΕ ΤΗΝ ΜΕΘΟΔΟ ΕΒΑ)</t>
  </si>
  <si>
    <t>ΡΥΘΜΙΣΕΙΣ</t>
  </si>
  <si>
    <t>Επιλογες Excel</t>
  </si>
  <si>
    <t>Προσθετα</t>
  </si>
  <si>
    <t>ΕΝΤΟΛΗ</t>
  </si>
  <si>
    <t>Αναλυση Πιθανοτητων</t>
  </si>
  <si>
    <t>Πινακες δεδομενων</t>
  </si>
  <si>
    <t xml:space="preserve">    Κελι εισαγωγης γραμμης</t>
  </si>
  <si>
    <t xml:space="preserve">    Κελι εισαγωγης στήλης</t>
  </si>
  <si>
    <t>METABΛHTH 1 (i)</t>
  </si>
  <si>
    <t>ΛΥΣΗ</t>
  </si>
  <si>
    <t>METABΛHTH 2 (n)</t>
  </si>
  <si>
    <t>Πακετο Εργαλειων Αναλυσης</t>
  </si>
  <si>
    <t>Προσθηκη Επιλυσης</t>
  </si>
  <si>
    <t>ΓΙΑ ΤΟΝ ΣΚΟΠΟ ΑΥΤΟ ΘΑ ΕΚΔΟΣΕΙ ΚΑΙ ΔΙΑΘΕΣΕΙ ΣΤΗΝ ΑΓΟΡΑ ΕΤΑΙΡΙΚΕΣ ΟΜΟΛΟΓΙΕΣ ΟΝΟΜΑΤΙΚΗΣ ΑΞΙΑΣ,ΟΝΟΜΑΣΤΙΚΟΥ ΕΠΙΤΟΚΙΟΥ ΚΑΙ ΔΙΑΡΚΕΙΑΣ ΠΟΥ ΔΙΔΟΝΤΑΙ ΠΑΡΑΚΑΤΩ.</t>
  </si>
  <si>
    <t>ΝΑ ΥΠΟΛΟΓΙΣΘΕΙ Η ΤΙΜΗ ΜΕ ΤΗΝ ΟΠΟΙΑ ΘΑ ΔΙΑΤΕΘΟΥΝ ΟΙ ΟΜΟΛΟΓΙΕΣ ΌΤΑΝ:</t>
  </si>
  <si>
    <t>2. ΤΟ ΜΕΡΙΣΜΑ ΠΡΟΥΠΟΛΟΓΙΖΕΤΑΙ ΌΤΙ ΘΑ ΑΥΞΗΘΕΙ ΜΕ ΡΥΘΜΟΥΣ g1 ΓΙΑ ΤΑ ΠΡΩΤΑ ΕΤΗ KAI g2 ΣΤΗ ΣΥΝΕΧΕΙΑ ΓΙΑ ΠΑΝΤΑ</t>
  </si>
  <si>
    <t>ΤΙΜΗ ΜΕΤΟΧΗΣ ΑΝ ΑΠΟ ΣΗΜΕΡΑ ΤΟ ΜΕΡΙΣΜΑ ΑΥΞΑΝΕΤΑΙ ΠΡΟΣ g2 ΓΙΑ ΠΑΝΤΑ</t>
  </si>
  <si>
    <t>Εντολο Γραμματειο Δημοσίου (ΕΔΔ)</t>
  </si>
  <si>
    <t>ΑΠΛΗ ΜΕΘΟΔΟΣ ΤΩΝ ΤΡΙΩΝ</t>
  </si>
  <si>
    <t>R2-R1</t>
  </si>
  <si>
    <r>
      <t>R</t>
    </r>
    <r>
      <rPr>
        <vertAlign val="subscript"/>
        <sz val="10"/>
        <rFont val="Arial"/>
        <family val="2"/>
        <charset val="161"/>
      </rPr>
      <t>2</t>
    </r>
    <r>
      <rPr>
        <sz val="11"/>
        <color theme="1"/>
        <rFont val="Calibri"/>
        <family val="2"/>
        <charset val="161"/>
        <scheme val="minor"/>
      </rPr>
      <t>-X%</t>
    </r>
  </si>
  <si>
    <t>X%</t>
  </si>
  <si>
    <r>
      <t>KΠΑ</t>
    </r>
    <r>
      <rPr>
        <vertAlign val="subscript"/>
        <sz val="10"/>
        <rFont val="Arial"/>
        <family val="2"/>
        <charset val="161"/>
      </rPr>
      <t>R1</t>
    </r>
  </si>
  <si>
    <r>
      <t>KΠΑ</t>
    </r>
    <r>
      <rPr>
        <vertAlign val="subscript"/>
        <sz val="10"/>
        <rFont val="Arial"/>
        <family val="2"/>
        <charset val="161"/>
      </rPr>
      <t>R2</t>
    </r>
  </si>
  <si>
    <r>
      <t>KΠΑ</t>
    </r>
    <r>
      <rPr>
        <vertAlign val="subscript"/>
        <sz val="10"/>
        <rFont val="Arial"/>
        <family val="2"/>
        <charset val="161"/>
      </rPr>
      <t>R1</t>
    </r>
    <r>
      <rPr>
        <sz val="11"/>
        <color theme="1"/>
        <rFont val="Calibri"/>
        <family val="2"/>
        <charset val="161"/>
        <scheme val="minor"/>
      </rPr>
      <t xml:space="preserve"> - KΠΑ</t>
    </r>
    <r>
      <rPr>
        <vertAlign val="subscript"/>
        <sz val="10"/>
        <rFont val="Arial"/>
        <family val="2"/>
        <charset val="161"/>
      </rPr>
      <t>R2</t>
    </r>
  </si>
  <si>
    <t>Χ=ΕΒΑ</t>
  </si>
  <si>
    <r>
      <t>ΚΠΑ</t>
    </r>
    <r>
      <rPr>
        <vertAlign val="subscript"/>
        <sz val="10"/>
        <rFont val="Arial"/>
        <family val="2"/>
        <charset val="161"/>
      </rPr>
      <t>Χ</t>
    </r>
    <r>
      <rPr>
        <sz val="10"/>
        <rFont val="Arial"/>
        <family val="2"/>
        <charset val="161"/>
      </rPr>
      <t>-KΠΑ</t>
    </r>
    <r>
      <rPr>
        <vertAlign val="subscript"/>
        <sz val="10"/>
        <rFont val="Arial"/>
        <family val="2"/>
        <charset val="161"/>
      </rPr>
      <t>R1</t>
    </r>
  </si>
  <si>
    <r>
      <t>KΠΑ</t>
    </r>
    <r>
      <rPr>
        <vertAlign val="subscript"/>
        <sz val="10"/>
        <rFont val="Arial"/>
        <family val="2"/>
        <charset val="161"/>
      </rPr>
      <t>R2</t>
    </r>
    <r>
      <rPr>
        <sz val="11"/>
        <color theme="1"/>
        <rFont val="Calibri"/>
        <family val="2"/>
        <charset val="161"/>
        <scheme val="minor"/>
      </rPr>
      <t>-ΚΠΑ</t>
    </r>
    <r>
      <rPr>
        <vertAlign val="subscript"/>
        <sz val="10"/>
        <rFont val="Arial"/>
        <family val="2"/>
        <charset val="161"/>
      </rPr>
      <t>Χ</t>
    </r>
  </si>
  <si>
    <r>
      <t>0-KΠΑ</t>
    </r>
    <r>
      <rPr>
        <vertAlign val="subscript"/>
        <sz val="10"/>
        <rFont val="Arial"/>
        <family val="2"/>
        <charset val="161"/>
      </rPr>
      <t>R1</t>
    </r>
  </si>
  <si>
    <r>
      <t>KΠΑ</t>
    </r>
    <r>
      <rPr>
        <vertAlign val="subscript"/>
        <sz val="10"/>
        <rFont val="Arial"/>
        <family val="2"/>
        <charset val="161"/>
      </rPr>
      <t>R2</t>
    </r>
    <r>
      <rPr>
        <sz val="11"/>
        <color theme="1"/>
        <rFont val="Calibri"/>
        <family val="2"/>
        <charset val="161"/>
        <scheme val="minor"/>
      </rPr>
      <t>-0</t>
    </r>
  </si>
  <si>
    <r>
      <t>R</t>
    </r>
    <r>
      <rPr>
        <vertAlign val="subscript"/>
        <sz val="10"/>
        <rFont val="Arial"/>
        <family val="2"/>
        <charset val="161"/>
      </rPr>
      <t>1</t>
    </r>
    <r>
      <rPr>
        <sz val="10"/>
        <rFont val="Arial"/>
        <family val="2"/>
        <charset val="161"/>
      </rPr>
      <t>+</t>
    </r>
    <r>
      <rPr>
        <sz val="11"/>
        <color theme="1"/>
        <rFont val="Calibri"/>
        <family val="2"/>
        <charset val="161"/>
        <scheme val="minor"/>
      </rPr>
      <t>X%</t>
    </r>
  </si>
  <si>
    <r>
      <t>R</t>
    </r>
    <r>
      <rPr>
        <vertAlign val="subscript"/>
        <sz val="10"/>
        <rFont val="Arial"/>
        <family val="2"/>
        <charset val="161"/>
      </rPr>
      <t>1</t>
    </r>
    <r>
      <rPr>
        <sz val="11"/>
        <color theme="1"/>
        <rFont val="Calibri"/>
        <family val="2"/>
        <charset val="161"/>
        <scheme val="minor"/>
      </rPr>
      <t>-X%</t>
    </r>
  </si>
  <si>
    <t>ΠΟΙΟ ΕΙΝΑΙ ΤΟ ΕΠΙΤΟΚΙΟ ΔΙΑΘΕΣΗΣ ΤΩΝ ΕΓΔ;</t>
  </si>
  <si>
    <t>Pο=D1/(k-g2)</t>
  </si>
  <si>
    <t>sto 5o etos</t>
  </si>
  <si>
    <t>an th brw &gt; apo 0,88 yperektimhmenh</t>
  </si>
  <si>
    <t>kefalaio*timhmetoxhs</t>
  </si>
</sst>
</file>

<file path=xl/styles.xml><?xml version="1.0" encoding="utf-8"?>
<styleSheet xmlns="http://schemas.openxmlformats.org/spreadsheetml/2006/main">
  <numFmts count="11">
    <numFmt numFmtId="43" formatCode="_-* #,##0.00\ _€_-;\-* #,##0.00\ _€_-;_-* &quot;-&quot;??\ _€_-;_-@_-"/>
    <numFmt numFmtId="164" formatCode="&quot;£&quot;#,##0.00;[Red]\-&quot;£&quot;#,##0.00"/>
    <numFmt numFmtId="165" formatCode="0.0000"/>
    <numFmt numFmtId="166" formatCode="#,##0.0000"/>
    <numFmt numFmtId="167" formatCode="0.0%"/>
    <numFmt numFmtId="168" formatCode="0.00_)"/>
    <numFmt numFmtId="169" formatCode="0.0000_)"/>
    <numFmt numFmtId="170" formatCode="#,##0.0000_ ;[Red]\-#,##0.0000\ "/>
    <numFmt numFmtId="171" formatCode="0.000"/>
    <numFmt numFmtId="172" formatCode="_-* #,##0\ _€_-;\-* #,##0\ _€_-;_-* &quot;-&quot;??\ _€_-;_-@_-"/>
    <numFmt numFmtId="173" formatCode="_-* #,##0.00\ _€_-;\-* #,##0.00\ _€_-;_-* &quot;-&quot;????\ _€_-;_-@_-"/>
  </numFmts>
  <fonts count="32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b/>
      <sz val="10"/>
      <name val="Arial Greek"/>
      <charset val="161"/>
    </font>
    <font>
      <u/>
      <sz val="10"/>
      <name val="Arial Greek"/>
      <charset val="161"/>
    </font>
    <font>
      <sz val="11"/>
      <name val="PA-SansSerif"/>
      <charset val="161"/>
    </font>
    <font>
      <u val="double"/>
      <sz val="11"/>
      <name val="PA-SansSerif"/>
      <family val="2"/>
      <charset val="161"/>
    </font>
    <font>
      <sz val="11"/>
      <name val="HellasArial"/>
      <charset val="161"/>
    </font>
    <font>
      <u/>
      <sz val="11"/>
      <name val="HellasArial"/>
      <charset val="161"/>
    </font>
    <font>
      <sz val="11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u/>
      <sz val="11"/>
      <color indexed="8"/>
      <name val="Calibri"/>
      <family val="2"/>
    </font>
    <font>
      <sz val="10"/>
      <name val="Arial"/>
      <family val="2"/>
      <charset val="161"/>
    </font>
    <font>
      <sz val="9"/>
      <name val="Times New Roman"/>
      <family val="1"/>
      <charset val="161"/>
    </font>
    <font>
      <sz val="8"/>
      <name val="Times New Roman"/>
      <family val="1"/>
      <charset val="161"/>
    </font>
    <font>
      <sz val="8"/>
      <name val="Arial Greek"/>
      <family val="2"/>
      <charset val="161"/>
    </font>
    <font>
      <b/>
      <sz val="8"/>
      <name val="Arial Greek"/>
      <family val="2"/>
      <charset val="161"/>
    </font>
    <font>
      <sz val="8"/>
      <name val="MS Serif"/>
      <family val="1"/>
      <charset val="161"/>
    </font>
    <font>
      <sz val="8"/>
      <name val="Calibri"/>
      <family val="2"/>
      <charset val="161"/>
    </font>
    <font>
      <b/>
      <sz val="8"/>
      <name val="Arial Greek"/>
      <charset val="161"/>
    </font>
    <font>
      <sz val="11"/>
      <color indexed="8"/>
      <name val="Arial"/>
      <family val="2"/>
      <charset val="161"/>
    </font>
    <font>
      <b/>
      <u val="double"/>
      <sz val="11"/>
      <name val="PA-SansSerif"/>
      <charset val="161"/>
    </font>
    <font>
      <sz val="10"/>
      <color indexed="12"/>
      <name val="Courier New"/>
      <family val="3"/>
      <charset val="161"/>
    </font>
    <font>
      <vertAlign val="superscript"/>
      <sz val="11"/>
      <color indexed="8"/>
      <name val="Calibri"/>
      <family val="2"/>
      <charset val="161"/>
    </font>
    <font>
      <b/>
      <sz val="11"/>
      <name val="HellasArial"/>
      <charset val="161"/>
    </font>
    <font>
      <sz val="10"/>
      <color indexed="12"/>
      <name val="Arial"/>
      <family val="2"/>
      <charset val="161"/>
    </font>
    <font>
      <b/>
      <sz val="11"/>
      <color indexed="8"/>
      <name val="Calibri"/>
      <family val="2"/>
      <charset val="161"/>
    </font>
    <font>
      <vertAlign val="subscript"/>
      <sz val="10"/>
      <name val="Arial"/>
      <family val="2"/>
      <charset val="161"/>
    </font>
    <font>
      <b/>
      <u/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  <font>
      <sz val="11"/>
      <color rgb="FF0070C0"/>
      <name val="Calibri"/>
      <family val="2"/>
      <charset val="161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37" fontId="12" fillId="0" borderId="0" applyProtection="0"/>
  </cellStyleXfs>
  <cellXfs count="17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3" fontId="0" fillId="0" borderId="0" xfId="0" applyNumberFormat="1"/>
    <xf numFmtId="4" fontId="0" fillId="0" borderId="0" xfId="0" applyNumberFormat="1" applyBorder="1"/>
    <xf numFmtId="0" fontId="4" fillId="0" borderId="0" xfId="3"/>
    <xf numFmtId="0" fontId="5" fillId="0" borderId="0" xfId="3" applyFont="1"/>
    <xf numFmtId="0" fontId="6" fillId="0" borderId="0" xfId="3" applyFont="1" applyAlignment="1" applyProtection="1">
      <alignment horizontal="left"/>
    </xf>
    <xf numFmtId="0" fontId="6" fillId="0" borderId="0" xfId="3" applyFont="1"/>
    <xf numFmtId="0" fontId="6" fillId="0" borderId="2" xfId="3" applyFont="1" applyBorder="1" applyAlignment="1" applyProtection="1">
      <alignment horizontal="fill"/>
    </xf>
    <xf numFmtId="4" fontId="6" fillId="0" borderId="0" xfId="0" applyNumberFormat="1" applyFont="1" applyAlignment="1" applyProtection="1">
      <alignment horizontal="left"/>
    </xf>
    <xf numFmtId="0" fontId="6" fillId="0" borderId="0" xfId="3" applyFont="1" applyProtection="1"/>
    <xf numFmtId="167" fontId="6" fillId="0" borderId="0" xfId="3" applyNumberFormat="1" applyFont="1" applyProtection="1"/>
    <xf numFmtId="1" fontId="6" fillId="0" borderId="0" xfId="3" applyNumberFormat="1" applyFont="1" applyProtection="1"/>
    <xf numFmtId="0" fontId="4" fillId="0" borderId="0" xfId="2"/>
    <xf numFmtId="4" fontId="6" fillId="0" borderId="0" xfId="0" applyNumberFormat="1" applyFont="1" applyAlignment="1" applyProtection="1">
      <alignment horizontal="center"/>
    </xf>
    <xf numFmtId="0" fontId="6" fillId="0" borderId="3" xfId="3" applyFont="1" applyBorder="1" applyAlignment="1" applyProtection="1">
      <alignment horizontal="fill"/>
    </xf>
    <xf numFmtId="168" fontId="6" fillId="0" borderId="0" xfId="3" applyNumberFormat="1" applyFont="1" applyAlignment="1" applyProtection="1">
      <alignment horizontal="right"/>
    </xf>
    <xf numFmtId="10" fontId="6" fillId="0" borderId="0" xfId="3" applyNumberFormat="1" applyFont="1" applyProtection="1"/>
    <xf numFmtId="0" fontId="6" fillId="0" borderId="0" xfId="3" applyFont="1" applyBorder="1" applyAlignment="1" applyProtection="1">
      <alignment horizontal="fill"/>
    </xf>
    <xf numFmtId="0" fontId="6" fillId="0" borderId="0" xfId="3" applyFont="1" applyBorder="1"/>
    <xf numFmtId="3" fontId="6" fillId="0" borderId="0" xfId="3" applyNumberFormat="1" applyFont="1" applyProtection="1"/>
    <xf numFmtId="4" fontId="6" fillId="0" borderId="0" xfId="0" applyNumberFormat="1" applyFont="1"/>
    <xf numFmtId="168" fontId="6" fillId="2" borderId="0" xfId="3" applyNumberFormat="1" applyFont="1" applyFill="1" applyProtection="1"/>
    <xf numFmtId="0" fontId="6" fillId="2" borderId="0" xfId="3" applyFont="1" applyFill="1" applyAlignment="1" applyProtection="1">
      <alignment horizontal="center"/>
    </xf>
    <xf numFmtId="0" fontId="6" fillId="2" borderId="0" xfId="3" applyFont="1" applyFill="1"/>
    <xf numFmtId="0" fontId="6" fillId="3" borderId="0" xfId="3" applyFont="1" applyFill="1"/>
    <xf numFmtId="3" fontId="6" fillId="3" borderId="0" xfId="3" applyNumberFormat="1" applyFont="1" applyFill="1" applyProtection="1"/>
    <xf numFmtId="0" fontId="6" fillId="3" borderId="0" xfId="3" applyFont="1" applyFill="1" applyAlignment="1" applyProtection="1">
      <alignment horizontal="center"/>
    </xf>
    <xf numFmtId="168" fontId="6" fillId="3" borderId="0" xfId="3" applyNumberFormat="1" applyFont="1" applyFill="1" applyProtection="1"/>
    <xf numFmtId="169" fontId="6" fillId="3" borderId="0" xfId="3" applyNumberFormat="1" applyFont="1" applyFill="1" applyProtection="1"/>
    <xf numFmtId="168" fontId="7" fillId="3" borderId="0" xfId="3" applyNumberFormat="1" applyFont="1" applyFill="1" applyProtection="1"/>
    <xf numFmtId="0" fontId="0" fillId="0" borderId="4" xfId="0" applyBorder="1" applyAlignment="1">
      <alignment horizontal="center"/>
    </xf>
    <xf numFmtId="165" fontId="0" fillId="0" borderId="4" xfId="0" applyNumberFormat="1" applyBorder="1"/>
    <xf numFmtId="165" fontId="0" fillId="0" borderId="0" xfId="0" applyNumberFormat="1"/>
    <xf numFmtId="2" fontId="10" fillId="0" borderId="0" xfId="0" applyNumberFormat="1" applyFont="1"/>
    <xf numFmtId="37" fontId="14" fillId="0" borderId="0" xfId="5" applyFont="1"/>
    <xf numFmtId="37" fontId="15" fillId="0" borderId="0" xfId="5" applyFont="1"/>
    <xf numFmtId="170" fontId="14" fillId="0" borderId="0" xfId="5" applyNumberFormat="1" applyFont="1"/>
    <xf numFmtId="2" fontId="16" fillId="0" borderId="0" xfId="5" applyNumberFormat="1" applyFont="1"/>
    <xf numFmtId="9" fontId="16" fillId="0" borderId="2" xfId="4" applyFont="1" applyBorder="1"/>
    <xf numFmtId="1" fontId="16" fillId="0" borderId="5" xfId="5" applyNumberFormat="1" applyFont="1" applyBorder="1"/>
    <xf numFmtId="165" fontId="16" fillId="0" borderId="0" xfId="5" applyNumberFormat="1" applyFont="1"/>
    <xf numFmtId="165" fontId="14" fillId="0" borderId="0" xfId="5" applyNumberFormat="1" applyFont="1"/>
    <xf numFmtId="37" fontId="14" fillId="0" borderId="0" xfId="5" applyFont="1" applyAlignment="1">
      <alignment horizontal="center"/>
    </xf>
    <xf numFmtId="37" fontId="18" fillId="0" borderId="0" xfId="5" applyFont="1"/>
    <xf numFmtId="0" fontId="0" fillId="0" borderId="2" xfId="0" applyBorder="1"/>
    <xf numFmtId="0" fontId="19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20" fillId="0" borderId="0" xfId="3" applyFont="1"/>
    <xf numFmtId="0" fontId="0" fillId="0" borderId="0" xfId="0" applyAlignment="1" applyProtection="1">
      <alignment horizontal="left"/>
    </xf>
    <xf numFmtId="0" fontId="21" fillId="0" borderId="0" xfId="0" applyFont="1" applyProtection="1">
      <protection locked="0"/>
    </xf>
    <xf numFmtId="3" fontId="21" fillId="0" borderId="0" xfId="0" applyNumberFormat="1" applyFont="1" applyProtection="1">
      <protection locked="0"/>
    </xf>
    <xf numFmtId="0" fontId="0" fillId="0" borderId="2" xfId="0" applyBorder="1" applyAlignment="1" applyProtection="1">
      <alignment horizontal="fill"/>
    </xf>
    <xf numFmtId="3" fontId="0" fillId="0" borderId="0" xfId="0" applyNumberFormat="1" applyProtection="1"/>
    <xf numFmtId="165" fontId="6" fillId="3" borderId="0" xfId="3" applyNumberFormat="1" applyFont="1" applyFill="1" applyProtection="1"/>
    <xf numFmtId="165" fontId="16" fillId="2" borderId="0" xfId="5" applyNumberFormat="1" applyFont="1" applyFill="1"/>
    <xf numFmtId="1" fontId="16" fillId="2" borderId="5" xfId="5" applyNumberFormat="1" applyFont="1" applyFill="1" applyBorder="1"/>
    <xf numFmtId="9" fontId="16" fillId="2" borderId="2" xfId="4" applyFont="1" applyFill="1" applyBorder="1"/>
    <xf numFmtId="165" fontId="16" fillId="0" borderId="0" xfId="5" applyNumberFormat="1" applyFont="1" applyFill="1"/>
    <xf numFmtId="165" fontId="16" fillId="4" borderId="0" xfId="5" applyNumberFormat="1" applyFont="1" applyFill="1"/>
    <xf numFmtId="9" fontId="16" fillId="4" borderId="2" xfId="4" applyFont="1" applyFill="1" applyBorder="1"/>
    <xf numFmtId="1" fontId="16" fillId="4" borderId="5" xfId="5" applyNumberFormat="1" applyFont="1" applyFill="1" applyBorder="1"/>
    <xf numFmtId="9" fontId="16" fillId="5" borderId="2" xfId="4" applyFont="1" applyFill="1" applyBorder="1"/>
    <xf numFmtId="165" fontId="16" fillId="5" borderId="0" xfId="5" applyNumberFormat="1" applyFont="1" applyFill="1"/>
    <xf numFmtId="1" fontId="16" fillId="5" borderId="5" xfId="5" applyNumberFormat="1" applyFont="1" applyFill="1" applyBorder="1"/>
    <xf numFmtId="165" fontId="16" fillId="6" borderId="0" xfId="5" applyNumberFormat="1" applyFont="1" applyFill="1"/>
    <xf numFmtId="9" fontId="16" fillId="6" borderId="2" xfId="4" applyFont="1" applyFill="1" applyBorder="1"/>
    <xf numFmtId="1" fontId="16" fillId="6" borderId="5" xfId="5" applyNumberFormat="1" applyFont="1" applyFill="1" applyBorder="1"/>
    <xf numFmtId="9" fontId="18" fillId="0" borderId="0" xfId="4" applyFont="1"/>
    <xf numFmtId="3" fontId="6" fillId="0" borderId="0" xfId="0" applyNumberFormat="1" applyFont="1" applyAlignment="1" applyProtection="1">
      <alignment horizontal="right"/>
    </xf>
    <xf numFmtId="168" fontId="6" fillId="2" borderId="0" xfId="3" applyNumberFormat="1" applyFont="1" applyFill="1" applyAlignment="1" applyProtection="1">
      <alignment horizontal="right"/>
    </xf>
    <xf numFmtId="1" fontId="6" fillId="2" borderId="0" xfId="3" applyNumberFormat="1" applyFont="1" applyFill="1"/>
    <xf numFmtId="168" fontId="7" fillId="7" borderId="0" xfId="3" applyNumberFormat="1" applyFont="1" applyFill="1"/>
    <xf numFmtId="0" fontId="6" fillId="7" borderId="0" xfId="3" applyFont="1" applyFill="1"/>
    <xf numFmtId="3" fontId="6" fillId="7" borderId="0" xfId="0" applyNumberFormat="1" applyFont="1" applyFill="1" applyAlignment="1" applyProtection="1">
      <alignment horizontal="right"/>
    </xf>
    <xf numFmtId="171" fontId="16" fillId="0" borderId="0" xfId="5" applyNumberFormat="1" applyFont="1"/>
    <xf numFmtId="0" fontId="0" fillId="0" borderId="2" xfId="0" applyBorder="1" applyAlignment="1" applyProtection="1">
      <alignment horizontal="left"/>
    </xf>
    <xf numFmtId="0" fontId="9" fillId="0" borderId="0" xfId="0" applyFont="1" applyAlignment="1" applyProtection="1">
      <alignment horizontal="center"/>
    </xf>
    <xf numFmtId="4" fontId="23" fillId="0" borderId="0" xfId="0" applyNumberFormat="1" applyFont="1" applyAlignment="1" applyProtection="1">
      <alignment horizontal="center"/>
    </xf>
    <xf numFmtId="0" fontId="23" fillId="0" borderId="0" xfId="3" applyFont="1" applyAlignment="1" applyProtection="1">
      <alignment horizontal="center"/>
    </xf>
    <xf numFmtId="0" fontId="9" fillId="0" borderId="0" xfId="0" applyFont="1"/>
    <xf numFmtId="0" fontId="0" fillId="0" borderId="1" xfId="0" applyBorder="1"/>
    <xf numFmtId="165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4" fontId="6" fillId="2" borderId="0" xfId="3" applyNumberFormat="1" applyFont="1" applyFill="1" applyProtection="1"/>
    <xf numFmtId="4" fontId="6" fillId="0" borderId="0" xfId="3" applyNumberFormat="1" applyFont="1" applyProtection="1"/>
    <xf numFmtId="2" fontId="6" fillId="0" borderId="0" xfId="3" applyNumberFormat="1" applyFont="1" applyProtection="1"/>
    <xf numFmtId="167" fontId="28" fillId="0" borderId="0" xfId="4" applyNumberFormat="1" applyFont="1" applyAlignment="1">
      <alignment horizontal="center"/>
    </xf>
    <xf numFmtId="0" fontId="0" fillId="2" borderId="0" xfId="0" applyFill="1" applyAlignment="1" applyProtection="1">
      <alignment horizontal="left"/>
    </xf>
    <xf numFmtId="167" fontId="0" fillId="0" borderId="0" xfId="0" applyNumberFormat="1" applyAlignment="1">
      <alignment horizontal="center"/>
    </xf>
    <xf numFmtId="165" fontId="6" fillId="2" borderId="0" xfId="3" applyNumberFormat="1" applyFont="1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165" fontId="0" fillId="0" borderId="0" xfId="0" applyNumberFormat="1" applyFill="1"/>
    <xf numFmtId="9" fontId="0" fillId="0" borderId="0" xfId="0" applyNumberFormat="1" applyFill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0" fontId="0" fillId="8" borderId="0" xfId="0" applyFill="1"/>
    <xf numFmtId="165" fontId="0" fillId="0" borderId="0" xfId="0" applyNumberFormat="1" applyAlignment="1">
      <alignment horizontal="center"/>
    </xf>
    <xf numFmtId="167" fontId="0" fillId="8" borderId="0" xfId="0" applyNumberFormat="1" applyFill="1" applyAlignment="1">
      <alignment horizontal="center"/>
    </xf>
    <xf numFmtId="0" fontId="9" fillId="0" borderId="0" xfId="0" applyFont="1" applyAlignment="1">
      <alignment horizontal="center"/>
    </xf>
    <xf numFmtId="9" fontId="9" fillId="0" borderId="0" xfId="4" applyFont="1" applyAlignment="1">
      <alignment horizontal="center"/>
    </xf>
    <xf numFmtId="0" fontId="9" fillId="2" borderId="0" xfId="0" applyFont="1" applyFill="1"/>
    <xf numFmtId="0" fontId="9" fillId="9" borderId="0" xfId="0" applyFont="1" applyFill="1"/>
    <xf numFmtId="167" fontId="24" fillId="0" borderId="0" xfId="4" applyNumberFormat="1" applyFont="1" applyAlignment="1" applyProtection="1">
      <alignment horizontal="center"/>
      <protection locked="0"/>
    </xf>
    <xf numFmtId="2" fontId="0" fillId="2" borderId="0" xfId="0" applyNumberFormat="1" applyFill="1"/>
    <xf numFmtId="0" fontId="0" fillId="5" borderId="0" xfId="0" applyFill="1" applyAlignment="1">
      <alignment horizontal="right"/>
    </xf>
    <xf numFmtId="2" fontId="0" fillId="5" borderId="0" xfId="0" applyNumberFormat="1" applyFill="1"/>
    <xf numFmtId="2" fontId="0" fillId="5" borderId="4" xfId="0" applyNumberFormat="1" applyFill="1" applyBorder="1"/>
    <xf numFmtId="9" fontId="0" fillId="0" borderId="0" xfId="0" applyNumberFormat="1"/>
    <xf numFmtId="9" fontId="0" fillId="2" borderId="0" xfId="0" applyNumberFormat="1" applyFill="1" applyAlignment="1">
      <alignment horizontal="center"/>
    </xf>
    <xf numFmtId="9" fontId="16" fillId="3" borderId="2" xfId="4" applyFont="1" applyFill="1" applyBorder="1"/>
    <xf numFmtId="165" fontId="16" fillId="3" borderId="0" xfId="5" applyNumberFormat="1" applyFont="1" applyFill="1"/>
    <xf numFmtId="0" fontId="25" fillId="0" borderId="0" xfId="0" applyFont="1"/>
    <xf numFmtId="2" fontId="0" fillId="0" borderId="4" xfId="0" applyNumberFormat="1" applyBorder="1" applyAlignment="1">
      <alignment horizontal="center"/>
    </xf>
    <xf numFmtId="2" fontId="29" fillId="0" borderId="0" xfId="0" applyNumberFormat="1" applyFont="1"/>
    <xf numFmtId="0" fontId="29" fillId="0" borderId="0" xfId="0" applyFont="1"/>
    <xf numFmtId="173" fontId="0" fillId="0" borderId="0" xfId="0" applyNumberFormat="1"/>
    <xf numFmtId="4" fontId="0" fillId="11" borderId="0" xfId="0" applyNumberFormat="1" applyFill="1"/>
    <xf numFmtId="0" fontId="30" fillId="0" borderId="0" xfId="0" applyFont="1"/>
    <xf numFmtId="3" fontId="31" fillId="0" borderId="0" xfId="0" applyNumberFormat="1" applyFont="1"/>
    <xf numFmtId="9" fontId="28" fillId="0" borderId="0" xfId="4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10" fontId="0" fillId="0" borderId="0" xfId="0" applyNumberFormat="1" applyAlignment="1">
      <alignment horizontal="center"/>
    </xf>
    <xf numFmtId="0" fontId="0" fillId="0" borderId="7" xfId="0" applyBorder="1"/>
    <xf numFmtId="165" fontId="14" fillId="12" borderId="6" xfId="5" applyNumberFormat="1" applyFont="1" applyFill="1" applyBorder="1"/>
    <xf numFmtId="165" fontId="14" fillId="12" borderId="2" xfId="5" applyNumberFormat="1" applyFont="1" applyFill="1" applyBorder="1"/>
    <xf numFmtId="165" fontId="14" fillId="12" borderId="5" xfId="5" applyNumberFormat="1" applyFont="1" applyFill="1" applyBorder="1"/>
    <xf numFmtId="165" fontId="14" fillId="12" borderId="0" xfId="5" applyNumberFormat="1" applyFont="1" applyFill="1"/>
    <xf numFmtId="37" fontId="14" fillId="12" borderId="5" xfId="5" applyFont="1" applyFill="1" applyBorder="1"/>
    <xf numFmtId="37" fontId="14" fillId="12" borderId="0" xfId="5" applyFont="1" applyFill="1"/>
    <xf numFmtId="165" fontId="16" fillId="0" borderId="6" xfId="5" applyNumberFormat="1" applyFont="1" applyBorder="1"/>
    <xf numFmtId="164" fontId="6" fillId="0" borderId="3" xfId="3" applyNumberFormat="1" applyFont="1" applyBorder="1" applyAlignment="1" applyProtection="1">
      <alignment horizontal="fill"/>
    </xf>
    <xf numFmtId="164" fontId="6" fillId="0" borderId="0" xfId="3" applyNumberFormat="1" applyFont="1"/>
    <xf numFmtId="165" fontId="16" fillId="13" borderId="0" xfId="5" applyNumberFormat="1" applyFont="1" applyFill="1"/>
    <xf numFmtId="0" fontId="27" fillId="0" borderId="0" xfId="0" applyFont="1"/>
    <xf numFmtId="167" fontId="0" fillId="8" borderId="8" xfId="0" applyNumberFormat="1" applyFill="1" applyBorder="1"/>
    <xf numFmtId="0" fontId="0" fillId="0" borderId="9" xfId="0" applyBorder="1"/>
    <xf numFmtId="0" fontId="0" fillId="10" borderId="10" xfId="0" applyFill="1" applyBorder="1" applyAlignment="1">
      <alignment horizontal="center"/>
    </xf>
    <xf numFmtId="167" fontId="1" fillId="0" borderId="11" xfId="0" applyNumberFormat="1" applyFont="1" applyBorder="1" applyAlignment="1">
      <alignment horizontal="left"/>
    </xf>
    <xf numFmtId="167" fontId="1" fillId="0" borderId="6" xfId="0" applyNumberFormat="1" applyFont="1" applyBorder="1" applyAlignment="1">
      <alignment horizontal="center"/>
    </xf>
    <xf numFmtId="167" fontId="1" fillId="10" borderId="2" xfId="0" applyNumberFormat="1" applyFont="1" applyFill="1" applyBorder="1" applyAlignment="1">
      <alignment horizontal="left"/>
    </xf>
    <xf numFmtId="167" fontId="1" fillId="10" borderId="6" xfId="0" applyNumberFormat="1" applyFont="1" applyFill="1" applyBorder="1" applyAlignment="1">
      <alignment horizontal="right"/>
    </xf>
    <xf numFmtId="0" fontId="0" fillId="8" borderId="12" xfId="0" applyFill="1" applyBorder="1"/>
    <xf numFmtId="0" fontId="0" fillId="10" borderId="13" xfId="0" applyFill="1" applyBorder="1"/>
    <xf numFmtId="166" fontId="0" fillId="0" borderId="14" xfId="0" applyNumberFormat="1" applyBorder="1" applyAlignment="1">
      <alignment horizontal="left"/>
    </xf>
    <xf numFmtId="3" fontId="0" fillId="0" borderId="5" xfId="0" applyNumberFormat="1" applyBorder="1" applyAlignment="1">
      <alignment horizontal="center"/>
    </xf>
    <xf numFmtId="165" fontId="0" fillId="10" borderId="0" xfId="0" applyNumberFormat="1" applyFill="1" applyBorder="1" applyAlignment="1">
      <alignment horizontal="left"/>
    </xf>
    <xf numFmtId="166" fontId="0" fillId="10" borderId="5" xfId="0" applyNumberFormat="1" applyFill="1" applyBorder="1" applyAlignment="1">
      <alignment horizontal="right"/>
    </xf>
    <xf numFmtId="166" fontId="0" fillId="8" borderId="15" xfId="0" applyNumberFormat="1" applyFill="1" applyBorder="1"/>
    <xf numFmtId="166" fontId="0" fillId="10" borderId="16" xfId="0" applyNumberFormat="1" applyFill="1" applyBorder="1"/>
    <xf numFmtId="9" fontId="1" fillId="0" borderId="0" xfId="4" applyNumberFormat="1" applyFont="1" applyAlignment="1">
      <alignment horizontal="center"/>
    </xf>
    <xf numFmtId="166" fontId="0" fillId="8" borderId="0" xfId="0" applyNumberFormat="1" applyFill="1" applyAlignment="1">
      <alignment horizontal="center"/>
    </xf>
    <xf numFmtId="167" fontId="1" fillId="0" borderId="0" xfId="4" applyNumberFormat="1" applyFont="1" applyAlignment="1">
      <alignment horizontal="center"/>
    </xf>
    <xf numFmtId="10" fontId="0" fillId="0" borderId="0" xfId="0" applyNumberFormat="1"/>
    <xf numFmtId="166" fontId="0" fillId="10" borderId="0" xfId="0" applyNumberFormat="1" applyFill="1" applyAlignment="1">
      <alignment horizontal="left"/>
    </xf>
    <xf numFmtId="0" fontId="0" fillId="10" borderId="0" xfId="0" applyFill="1"/>
    <xf numFmtId="172" fontId="1" fillId="0" borderId="0" xfId="1" applyNumberFormat="1" applyFont="1"/>
    <xf numFmtId="167" fontId="28" fillId="0" borderId="0" xfId="4" applyNumberFormat="1" applyFont="1"/>
    <xf numFmtId="167" fontId="0" fillId="0" borderId="0" xfId="0" applyNumberFormat="1"/>
    <xf numFmtId="10" fontId="1" fillId="0" borderId="0" xfId="4" applyNumberFormat="1" applyFont="1" applyAlignment="1">
      <alignment horizontal="center"/>
    </xf>
    <xf numFmtId="173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</cellXfs>
  <cellStyles count="6">
    <cellStyle name="Normal_EGD" xfId="2"/>
    <cellStyle name="Normal_OMOL" xfId="3"/>
    <cellStyle name="Βασικό_FEXAM01ABCD_09b" xfId="5"/>
    <cellStyle name="Κανονικό" xfId="0" builtinId="0"/>
    <cellStyle name="Κόμμα" xfId="1" builtinId="3"/>
    <cellStyle name="Ποσοστό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wmf"/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</xdr:row>
      <xdr:rowOff>95250</xdr:rowOff>
    </xdr:from>
    <xdr:to>
      <xdr:col>4</xdr:col>
      <xdr:colOff>333375</xdr:colOff>
      <xdr:row>4</xdr:row>
      <xdr:rowOff>104775</xdr:rowOff>
    </xdr:to>
    <xdr:sp macro="" textlink="">
      <xdr:nvSpPr>
        <xdr:cNvPr id="12629" name="Line 1"/>
        <xdr:cNvSpPr>
          <a:spLocks noChangeShapeType="1"/>
        </xdr:cNvSpPr>
      </xdr:nvSpPr>
      <xdr:spPr bwMode="auto">
        <a:xfrm>
          <a:off x="942975" y="523875"/>
          <a:ext cx="6858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3</xdr:col>
      <xdr:colOff>66675</xdr:colOff>
      <xdr:row>3</xdr:row>
      <xdr:rowOff>76200</xdr:rowOff>
    </xdr:from>
    <xdr:to>
      <xdr:col>4</xdr:col>
      <xdr:colOff>295275</xdr:colOff>
      <xdr:row>4</xdr:row>
      <xdr:rowOff>114300</xdr:rowOff>
    </xdr:to>
    <xdr:sp macro="" textlink="">
      <xdr:nvSpPr>
        <xdr:cNvPr id="12630" name="Line 2"/>
        <xdr:cNvSpPr>
          <a:spLocks noChangeShapeType="1"/>
        </xdr:cNvSpPr>
      </xdr:nvSpPr>
      <xdr:spPr bwMode="auto">
        <a:xfrm flipV="1">
          <a:off x="971550" y="504825"/>
          <a:ext cx="61912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20</xdr:col>
      <xdr:colOff>366346</xdr:colOff>
      <xdr:row>8</xdr:row>
      <xdr:rowOff>51288</xdr:rowOff>
    </xdr:from>
    <xdr:to>
      <xdr:col>21</xdr:col>
      <xdr:colOff>461596</xdr:colOff>
      <xdr:row>10</xdr:row>
      <xdr:rowOff>58615</xdr:rowOff>
    </xdr:to>
    <xdr:cxnSp macro="">
      <xdr:nvCxnSpPr>
        <xdr:cNvPr id="4" name="3 - Ευθύγραμμο βέλος σύνδεσης"/>
        <xdr:cNvCxnSpPr/>
      </xdr:nvCxnSpPr>
      <xdr:spPr>
        <a:xfrm flipH="1">
          <a:off x="8014921" y="1194288"/>
          <a:ext cx="561975" cy="2930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205154</xdr:colOff>
      <xdr:row>0</xdr:row>
      <xdr:rowOff>102577</xdr:rowOff>
    </xdr:from>
    <xdr:to>
      <xdr:col>21</xdr:col>
      <xdr:colOff>205154</xdr:colOff>
      <xdr:row>5</xdr:row>
      <xdr:rowOff>14654</xdr:rowOff>
    </xdr:to>
    <xdr:cxnSp macro="">
      <xdr:nvCxnSpPr>
        <xdr:cNvPr id="5" name="4 - Ευθύγραμμο βέλος σύνδεσης"/>
        <xdr:cNvCxnSpPr/>
      </xdr:nvCxnSpPr>
      <xdr:spPr>
        <a:xfrm>
          <a:off x="8320454" y="102577"/>
          <a:ext cx="0" cy="6264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18</xdr:row>
      <xdr:rowOff>161925</xdr:rowOff>
    </xdr:from>
    <xdr:to>
      <xdr:col>9</xdr:col>
      <xdr:colOff>28575</xdr:colOff>
      <xdr:row>19</xdr:row>
      <xdr:rowOff>95250</xdr:rowOff>
    </xdr:to>
    <xdr:sp macro="" textlink="">
      <xdr:nvSpPr>
        <xdr:cNvPr id="6525" name="Line 1"/>
        <xdr:cNvSpPr>
          <a:spLocks noChangeShapeType="1"/>
        </xdr:cNvSpPr>
      </xdr:nvSpPr>
      <xdr:spPr bwMode="auto">
        <a:xfrm flipV="1">
          <a:off x="4410075" y="3667125"/>
          <a:ext cx="1962150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38100</xdr:colOff>
      <xdr:row>24</xdr:row>
      <xdr:rowOff>76200</xdr:rowOff>
    </xdr:from>
    <xdr:to>
      <xdr:col>7</xdr:col>
      <xdr:colOff>590550</xdr:colOff>
      <xdr:row>26</xdr:row>
      <xdr:rowOff>9525</xdr:rowOff>
    </xdr:to>
    <xdr:sp macro="" textlink="">
      <xdr:nvSpPr>
        <xdr:cNvPr id="6526" name="Line 2"/>
        <xdr:cNvSpPr>
          <a:spLocks noChangeShapeType="1"/>
        </xdr:cNvSpPr>
      </xdr:nvSpPr>
      <xdr:spPr bwMode="auto">
        <a:xfrm>
          <a:off x="3943350" y="4762500"/>
          <a:ext cx="177165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19050</xdr:colOff>
      <xdr:row>10</xdr:row>
      <xdr:rowOff>85725</xdr:rowOff>
    </xdr:from>
    <xdr:to>
      <xdr:col>16</xdr:col>
      <xdr:colOff>27842</xdr:colOff>
      <xdr:row>10</xdr:row>
      <xdr:rowOff>95250</xdr:rowOff>
    </xdr:to>
    <xdr:cxnSp macro="">
      <xdr:nvCxnSpPr>
        <xdr:cNvPr id="9" name="3 - Ευθύγραμμο βέλος σύνδεσης"/>
        <xdr:cNvCxnSpPr/>
      </xdr:nvCxnSpPr>
      <xdr:spPr>
        <a:xfrm flipH="1">
          <a:off x="9058275" y="2047875"/>
          <a:ext cx="122799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76200</xdr:rowOff>
    </xdr:from>
    <xdr:to>
      <xdr:col>15</xdr:col>
      <xdr:colOff>600075</xdr:colOff>
      <xdr:row>12</xdr:row>
      <xdr:rowOff>76200</xdr:rowOff>
    </xdr:to>
    <xdr:cxnSp macro="">
      <xdr:nvCxnSpPr>
        <xdr:cNvPr id="10" name="4 - Ευθύγραμμο βέλος σύνδεσης"/>
        <xdr:cNvCxnSpPr/>
      </xdr:nvCxnSpPr>
      <xdr:spPr>
        <a:xfrm>
          <a:off x="9039225" y="2419350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249116</xdr:colOff>
      <xdr:row>8</xdr:row>
      <xdr:rowOff>183173</xdr:rowOff>
    </xdr:from>
    <xdr:to>
      <xdr:col>12</xdr:col>
      <xdr:colOff>981808</xdr:colOff>
      <xdr:row>8</xdr:row>
      <xdr:rowOff>183173</xdr:rowOff>
    </xdr:to>
    <xdr:cxnSp macro="">
      <xdr:nvCxnSpPr>
        <xdr:cNvPr id="2" name="1 - Ευθύγραμμο βέλος σύνδεσης"/>
        <xdr:cNvCxnSpPr/>
      </xdr:nvCxnSpPr>
      <xdr:spPr>
        <a:xfrm flipH="1">
          <a:off x="8116766" y="1707173"/>
          <a:ext cx="73269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263770</xdr:colOff>
      <xdr:row>11</xdr:row>
      <xdr:rowOff>145073</xdr:rowOff>
    </xdr:from>
    <xdr:to>
      <xdr:col>12</xdr:col>
      <xdr:colOff>981808</xdr:colOff>
      <xdr:row>11</xdr:row>
      <xdr:rowOff>145073</xdr:rowOff>
    </xdr:to>
    <xdr:cxnSp macro="">
      <xdr:nvCxnSpPr>
        <xdr:cNvPr id="3" name="2 - Ευθύγραμμο βέλος σύνδεσης"/>
        <xdr:cNvCxnSpPr/>
      </xdr:nvCxnSpPr>
      <xdr:spPr>
        <a:xfrm flipH="1">
          <a:off x="8131420" y="2240573"/>
          <a:ext cx="71803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us.uom.gr/INF110/document/ASKHSEIS_FOITHTON/EAPTomosBHTA_GE1/PAROYSIASH_EAP_tomosB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ISAGOGH"/>
      <sheetName val="ΜΑ_1.1"/>
      <sheetName val="ΠΑ_1.2"/>
      <sheetName val="ΜΑΡ_1.3.1"/>
      <sheetName val="ΠΑΡ_1.3.2"/>
      <sheetName val="ΤΟΚΟΧΡΕΩΛ_1.4"/>
      <sheetName val="ΚΤΡ_2.1"/>
      <sheetName val="ΚΤΡ_ΜΦ_2.2"/>
      <sheetName val="ΚΠΑ_3.1"/>
      <sheetName val="ΑΕμφ_3.2"/>
      <sheetName val="ΑΕ_+κπα_3.3"/>
      <sheetName val="ΕΕ_3.4"/>
      <sheetName val="ΕΒΑ_IRR_4"/>
      <sheetName val="ΠΕΡΙΟΡ. ΚΕΦ_5"/>
      <sheetName val="AE_TIMΕΣ_6"/>
      <sheetName val="ΚΙΝΔΥΝΟΣ_7"/>
      <sheetName val="ΠΗΓΕΣ ΧΡΗΜΑΤ_8"/>
      <sheetName val="ERGASIA_1(2) 08-09"/>
      <sheetName val="ERGASIA_1(5)_07-08"/>
      <sheetName val="ERGASIA 2_04-05"/>
      <sheetName val="ERGASIA 2_02-03"/>
    </sheetNames>
    <sheetDataSet>
      <sheetData sheetId="0" refreshError="1"/>
      <sheetData sheetId="1" refreshError="1"/>
      <sheetData sheetId="2" refreshError="1"/>
      <sheetData sheetId="3">
        <row r="6">
          <cell r="C6">
            <v>0.2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oleObject" Target="../embeddings/oleObject5.bin"/><Relationship Id="rId4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K64"/>
  <sheetViews>
    <sheetView topLeftCell="A4" zoomScale="130" workbookViewId="0">
      <selection activeCell="E57" sqref="E57"/>
    </sheetView>
  </sheetViews>
  <sheetFormatPr defaultColWidth="7" defaultRowHeight="11.25"/>
  <cols>
    <col min="1" max="1" width="2.28515625" style="44" customWidth="1"/>
    <col min="2" max="2" width="5" style="44" customWidth="1"/>
    <col min="3" max="3" width="6.28515625" style="44" bestFit="1" customWidth="1"/>
    <col min="4" max="4" width="5.85546875" style="44" bestFit="1" customWidth="1"/>
    <col min="5" max="5" width="5.7109375" style="44" bestFit="1" customWidth="1"/>
    <col min="6" max="6" width="6.28515625" style="44" bestFit="1" customWidth="1"/>
    <col min="7" max="7" width="5.7109375" style="44" bestFit="1" customWidth="1"/>
    <col min="8" max="8" width="5.5703125" style="44" bestFit="1" customWidth="1"/>
    <col min="9" max="9" width="6.28515625" style="44" bestFit="1" customWidth="1"/>
    <col min="10" max="10" width="5.5703125" style="44" customWidth="1"/>
    <col min="11" max="11" width="5.7109375" style="44" bestFit="1" customWidth="1"/>
    <col min="12" max="12" width="6.28515625" style="44" bestFit="1" customWidth="1"/>
    <col min="13" max="13" width="5.7109375" style="44" bestFit="1" customWidth="1"/>
    <col min="14" max="14" width="6" style="44" customWidth="1"/>
    <col min="15" max="15" width="6.85546875" style="44" customWidth="1"/>
    <col min="16" max="16" width="6.42578125" style="44" customWidth="1"/>
    <col min="17" max="17" width="6.5703125" style="44" customWidth="1"/>
    <col min="18" max="18" width="5.42578125" style="44" bestFit="1" customWidth="1"/>
    <col min="19" max="20" width="5.5703125" style="44" bestFit="1" customWidth="1"/>
    <col min="21" max="16384" width="7" style="44"/>
  </cols>
  <sheetData>
    <row r="1" spans="2:30">
      <c r="B1" s="52" t="s">
        <v>54</v>
      </c>
      <c r="C1" s="80">
        <v>0.1</v>
      </c>
      <c r="E1" s="44" t="s">
        <v>54</v>
      </c>
      <c r="F1" s="80">
        <f>C1</f>
        <v>0.1</v>
      </c>
      <c r="H1" s="44" t="s">
        <v>54</v>
      </c>
      <c r="I1" s="80">
        <f>C1</f>
        <v>0.1</v>
      </c>
      <c r="K1" s="52" t="s">
        <v>54</v>
      </c>
      <c r="L1" s="80">
        <f>C1</f>
        <v>0.1</v>
      </c>
      <c r="W1" s="53" t="s">
        <v>170</v>
      </c>
    </row>
    <row r="2" spans="2:30">
      <c r="B2" s="52" t="s">
        <v>13</v>
      </c>
      <c r="C2" s="53">
        <v>3</v>
      </c>
      <c r="E2" s="44" t="s">
        <v>13</v>
      </c>
      <c r="F2" s="53">
        <f>C2</f>
        <v>3</v>
      </c>
      <c r="H2" s="44" t="s">
        <v>13</v>
      </c>
      <c r="I2" s="53">
        <f>C2</f>
        <v>3</v>
      </c>
      <c r="K2" s="52" t="s">
        <v>13</v>
      </c>
      <c r="L2" s="53">
        <f>C2</f>
        <v>3</v>
      </c>
      <c r="W2" s="44" t="s">
        <v>171</v>
      </c>
    </row>
    <row r="3" spans="2:30">
      <c r="B3" s="45" t="s">
        <v>42</v>
      </c>
      <c r="C3" s="67">
        <f>FV(C1,C2,,-1)</f>
        <v>1.3310000000000004</v>
      </c>
      <c r="E3" s="45" t="s">
        <v>35</v>
      </c>
      <c r="F3" s="71">
        <f>PV(F1,F2,,-1)</f>
        <v>0.75131480090157754</v>
      </c>
      <c r="H3" s="45" t="s">
        <v>43</v>
      </c>
      <c r="I3" s="75">
        <f>FV(I1,I2,-1,0)</f>
        <v>3.3100000000000041</v>
      </c>
      <c r="K3" s="45" t="s">
        <v>44</v>
      </c>
      <c r="L3" s="77">
        <f>PV(L1,L2,-1,0)</f>
        <v>2.4868519909842246</v>
      </c>
      <c r="W3" s="44" t="s">
        <v>172</v>
      </c>
    </row>
    <row r="4" spans="2:30">
      <c r="B4" s="45" t="s">
        <v>80</v>
      </c>
      <c r="C4" s="67">
        <f>(1+C1)^C2</f>
        <v>1.3310000000000004</v>
      </c>
      <c r="E4" s="45"/>
      <c r="F4" s="71">
        <f>(1+F1)^-F2</f>
        <v>0.75131480090157754</v>
      </c>
      <c r="H4" s="45"/>
      <c r="I4" s="46"/>
      <c r="K4" s="45"/>
      <c r="L4" s="46"/>
      <c r="W4" s="44" t="s">
        <v>181</v>
      </c>
    </row>
    <row r="5" spans="2:30">
      <c r="B5" s="45"/>
      <c r="C5" s="67">
        <f>1/F4</f>
        <v>1.3310000000000004</v>
      </c>
      <c r="E5" s="45"/>
      <c r="F5" s="71">
        <f>1/C4</f>
        <v>0.75131480090157754</v>
      </c>
      <c r="H5" s="45"/>
      <c r="I5" s="46"/>
      <c r="K5" s="45"/>
      <c r="L5" s="46"/>
      <c r="W5" s="44" t="s">
        <v>182</v>
      </c>
    </row>
    <row r="6" spans="2:30">
      <c r="B6" s="45" t="s">
        <v>45</v>
      </c>
      <c r="C6" s="46"/>
      <c r="E6" s="45"/>
      <c r="F6" s="46"/>
      <c r="H6" s="45"/>
      <c r="I6" s="46"/>
      <c r="K6" s="45"/>
      <c r="L6" s="46"/>
    </row>
    <row r="7" spans="2:30">
      <c r="B7" s="47" t="s">
        <v>46</v>
      </c>
      <c r="C7" s="47"/>
      <c r="D7" s="47"/>
      <c r="E7" s="47"/>
      <c r="F7" s="47"/>
      <c r="G7" s="47"/>
      <c r="H7" s="47"/>
      <c r="I7" s="47"/>
      <c r="J7" s="47"/>
      <c r="K7" s="87"/>
      <c r="L7" s="47"/>
      <c r="M7" s="47"/>
      <c r="N7" s="47"/>
      <c r="O7" s="47"/>
      <c r="P7" s="47"/>
      <c r="Q7" s="47"/>
      <c r="R7" s="47"/>
      <c r="S7" s="47"/>
      <c r="T7" s="47"/>
    </row>
    <row r="8" spans="2:30">
      <c r="B8" s="47" t="s">
        <v>47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W8" s="53" t="s">
        <v>173</v>
      </c>
    </row>
    <row r="9" spans="2:30">
      <c r="B9" s="47" t="s">
        <v>48</v>
      </c>
      <c r="C9" s="47"/>
      <c r="D9" s="47" t="s">
        <v>49</v>
      </c>
      <c r="E9" s="47"/>
      <c r="F9" s="47" t="s">
        <v>42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W9" s="44" t="s">
        <v>155</v>
      </c>
    </row>
    <row r="10" spans="2:30">
      <c r="B10" s="144">
        <f>C3</f>
        <v>1.3310000000000004</v>
      </c>
      <c r="C10" s="48">
        <v>0.02</v>
      </c>
      <c r="D10" s="48">
        <v>0.03</v>
      </c>
      <c r="E10" s="48">
        <v>0.04</v>
      </c>
      <c r="F10" s="48">
        <v>0.05</v>
      </c>
      <c r="G10" s="48">
        <v>0.06</v>
      </c>
      <c r="H10" s="48">
        <v>7.0000000000000007E-2</v>
      </c>
      <c r="I10" s="121">
        <v>0.08</v>
      </c>
      <c r="J10" s="121">
        <v>0.09</v>
      </c>
      <c r="K10" s="69">
        <v>0.1</v>
      </c>
      <c r="L10" s="48">
        <v>0.12</v>
      </c>
      <c r="M10" s="48">
        <v>0.14000000000000001</v>
      </c>
      <c r="N10" s="48">
        <v>0.15</v>
      </c>
      <c r="O10" s="48">
        <v>0.16</v>
      </c>
      <c r="P10" s="48">
        <v>0.18</v>
      </c>
      <c r="Q10" s="48">
        <v>0.2</v>
      </c>
      <c r="R10" s="48">
        <v>0.24</v>
      </c>
      <c r="S10" s="48">
        <v>0.32</v>
      </c>
      <c r="T10" s="48">
        <v>0.36</v>
      </c>
      <c r="W10" s="44" t="s">
        <v>174</v>
      </c>
    </row>
    <row r="11" spans="2:30">
      <c r="B11" s="49">
        <v>1</v>
      </c>
      <c r="C11" s="50">
        <f t="dataTable" ref="C11:T20" dt2D="1" dtr="0" r1="C1" r2="C2"/>
        <v>1.02</v>
      </c>
      <c r="D11" s="50">
        <v>1.03</v>
      </c>
      <c r="E11" s="50">
        <v>1.04</v>
      </c>
      <c r="F11" s="50">
        <v>1.05</v>
      </c>
      <c r="G11" s="50">
        <v>1.06</v>
      </c>
      <c r="H11" s="50">
        <v>1.07</v>
      </c>
      <c r="I11" s="122">
        <v>1.08</v>
      </c>
      <c r="J11" s="122">
        <v>1.0900000000000001</v>
      </c>
      <c r="K11" s="70">
        <v>1.1000000000000001</v>
      </c>
      <c r="L11" s="50">
        <v>1.1200000000000001</v>
      </c>
      <c r="M11" s="50">
        <v>1.1400000000000001</v>
      </c>
      <c r="N11" s="50">
        <v>1.1499999999999999</v>
      </c>
      <c r="O11" s="50">
        <v>1.1599999999999999</v>
      </c>
      <c r="P11" s="50">
        <v>1.18</v>
      </c>
      <c r="Q11" s="50">
        <v>1.2</v>
      </c>
      <c r="R11" s="50">
        <v>1.24</v>
      </c>
      <c r="S11" s="50">
        <v>1.32</v>
      </c>
      <c r="T11" s="50">
        <v>1.3599999999999999</v>
      </c>
      <c r="U11" s="51"/>
      <c r="V11" s="51"/>
      <c r="W11" s="51" t="s">
        <v>175</v>
      </c>
      <c r="X11" s="51"/>
      <c r="Y11" s="51"/>
      <c r="Z11" s="51"/>
      <c r="AA11" s="51"/>
      <c r="AB11" s="51"/>
      <c r="AC11" s="51"/>
      <c r="AD11" s="51"/>
    </row>
    <row r="12" spans="2:30">
      <c r="B12" s="49">
        <v>2</v>
      </c>
      <c r="C12" s="50">
        <v>1.0404</v>
      </c>
      <c r="D12" s="50">
        <v>1.0609</v>
      </c>
      <c r="E12" s="50">
        <v>1.0816000000000001</v>
      </c>
      <c r="F12" s="50">
        <v>1.1025</v>
      </c>
      <c r="G12" s="50">
        <v>1.1236000000000002</v>
      </c>
      <c r="H12" s="50">
        <v>1.1449</v>
      </c>
      <c r="I12" s="122">
        <v>1.1664000000000001</v>
      </c>
      <c r="J12" s="122">
        <v>1.1881000000000002</v>
      </c>
      <c r="K12" s="70">
        <v>1.2100000000000002</v>
      </c>
      <c r="L12" s="50">
        <v>1.2544000000000002</v>
      </c>
      <c r="M12" s="50">
        <v>1.2996000000000003</v>
      </c>
      <c r="N12" s="50">
        <v>1.3224999999999998</v>
      </c>
      <c r="O12" s="50">
        <v>1.3455999999999999</v>
      </c>
      <c r="P12" s="50">
        <v>1.3923999999999999</v>
      </c>
      <c r="Q12" s="50">
        <v>1.44</v>
      </c>
      <c r="R12" s="50">
        <v>1.5376000000000001</v>
      </c>
      <c r="S12" s="50">
        <v>1.7424000000000002</v>
      </c>
      <c r="T12" s="50">
        <v>1.8495999999999997</v>
      </c>
      <c r="U12" s="51"/>
      <c r="V12" s="51"/>
      <c r="W12" s="51" t="s">
        <v>176</v>
      </c>
      <c r="X12" s="51"/>
      <c r="Y12" s="51"/>
      <c r="Z12" s="51"/>
      <c r="AA12" s="51"/>
      <c r="AB12" s="51"/>
      <c r="AC12" s="51"/>
      <c r="AD12" s="51"/>
    </row>
    <row r="13" spans="2:30">
      <c r="B13" s="68">
        <v>3</v>
      </c>
      <c r="C13" s="50">
        <v>1.0612079999999999</v>
      </c>
      <c r="D13" s="50">
        <v>1.092727</v>
      </c>
      <c r="E13" s="50">
        <v>1.1248640000000001</v>
      </c>
      <c r="F13" s="50">
        <v>1.1576250000000001</v>
      </c>
      <c r="G13" s="50">
        <v>1.1910160000000003</v>
      </c>
      <c r="H13" s="50">
        <v>1.2250430000000001</v>
      </c>
      <c r="I13" s="50">
        <v>1.2597120000000002</v>
      </c>
      <c r="J13" s="50">
        <v>1.2950290000000002</v>
      </c>
      <c r="K13" s="67">
        <v>1.3310000000000004</v>
      </c>
      <c r="L13" s="50">
        <v>1.4049280000000004</v>
      </c>
      <c r="M13" s="50">
        <v>1.4815440000000004</v>
      </c>
      <c r="N13" s="50">
        <v>1.5208749999999995</v>
      </c>
      <c r="O13" s="50">
        <v>1.5608959999999998</v>
      </c>
      <c r="P13" s="50">
        <v>1.6430319999999998</v>
      </c>
      <c r="Q13" s="50">
        <v>1.728</v>
      </c>
      <c r="R13" s="50">
        <v>1.9066240000000001</v>
      </c>
      <c r="S13" s="50">
        <v>2.2999680000000002</v>
      </c>
      <c r="T13" s="50">
        <v>2.5154559999999995</v>
      </c>
      <c r="U13" s="51"/>
      <c r="V13" s="51"/>
      <c r="W13" s="51" t="s">
        <v>177</v>
      </c>
      <c r="X13" s="51"/>
      <c r="Y13" s="51"/>
      <c r="Z13" s="51"/>
      <c r="AA13" s="51"/>
      <c r="AB13" s="51"/>
      <c r="AC13" s="51"/>
      <c r="AD13" s="51"/>
    </row>
    <row r="14" spans="2:30">
      <c r="B14" s="49">
        <v>4</v>
      </c>
      <c r="C14" s="50">
        <v>1.08243216</v>
      </c>
      <c r="D14" s="50">
        <v>1.1255088099999999</v>
      </c>
      <c r="E14" s="50">
        <v>1.1698585600000002</v>
      </c>
      <c r="F14" s="50">
        <v>1.21550625</v>
      </c>
      <c r="G14" s="50">
        <v>1.2624769600000003</v>
      </c>
      <c r="H14" s="50">
        <v>1.31079601</v>
      </c>
      <c r="I14" s="50">
        <v>1.3604889600000003</v>
      </c>
      <c r="J14" s="50">
        <v>1.4115816100000003</v>
      </c>
      <c r="K14" s="50">
        <v>1.4641000000000004</v>
      </c>
      <c r="L14" s="50">
        <v>1.5735193600000004</v>
      </c>
      <c r="M14" s="50">
        <v>1.6889601600000008</v>
      </c>
      <c r="N14" s="50">
        <v>1.7490062499999994</v>
      </c>
      <c r="O14" s="50">
        <v>1.8106393599999997</v>
      </c>
      <c r="P14" s="50">
        <v>1.9387777599999996</v>
      </c>
      <c r="Q14" s="50">
        <v>2.0735999999999999</v>
      </c>
      <c r="R14" s="50">
        <v>2.3642137600000002</v>
      </c>
      <c r="S14" s="50">
        <v>3.0359577600000005</v>
      </c>
      <c r="T14" s="50">
        <v>3.421020159999999</v>
      </c>
      <c r="U14" s="51"/>
      <c r="V14" s="51"/>
      <c r="W14" s="51"/>
      <c r="X14" s="51"/>
      <c r="Z14" s="51" t="s">
        <v>178</v>
      </c>
      <c r="AA14" s="51"/>
      <c r="AB14" s="51"/>
      <c r="AC14" s="51"/>
      <c r="AD14" s="51"/>
    </row>
    <row r="15" spans="2:30">
      <c r="B15" s="49">
        <v>5</v>
      </c>
      <c r="C15" s="50">
        <v>1.1040808032</v>
      </c>
      <c r="D15" s="50">
        <v>1.1592740742999998</v>
      </c>
      <c r="E15" s="50">
        <v>1.2166529024000003</v>
      </c>
      <c r="F15" s="50">
        <v>1.2762815625000001</v>
      </c>
      <c r="G15" s="50">
        <v>1.3382255776000005</v>
      </c>
      <c r="H15" s="50">
        <v>1.4025517307000002</v>
      </c>
      <c r="I15" s="50">
        <v>1.4693280768000003</v>
      </c>
      <c r="J15" s="50">
        <v>1.5386239549000005</v>
      </c>
      <c r="K15" s="50">
        <v>1.6105100000000006</v>
      </c>
      <c r="L15" s="50">
        <v>1.7623416832000005</v>
      </c>
      <c r="M15" s="50">
        <v>1.9254145824000011</v>
      </c>
      <c r="N15" s="50">
        <v>2.0113571874999994</v>
      </c>
      <c r="O15" s="50">
        <v>2.1003416575999996</v>
      </c>
      <c r="P15" s="50">
        <v>2.2877577567999992</v>
      </c>
      <c r="Q15" s="50">
        <v>2.4883199999999999</v>
      </c>
      <c r="R15" s="50">
        <v>2.9316250624000002</v>
      </c>
      <c r="S15" s="50">
        <v>4.0074642432000012</v>
      </c>
      <c r="T15" s="50">
        <v>4.6525874175999986</v>
      </c>
      <c r="U15" s="51"/>
      <c r="V15" s="51"/>
      <c r="X15" s="138" t="s">
        <v>179</v>
      </c>
      <c r="Y15" s="139"/>
      <c r="Z15" s="139"/>
      <c r="AA15" s="139"/>
      <c r="AB15" s="139"/>
      <c r="AC15" s="51"/>
      <c r="AD15" s="51"/>
    </row>
    <row r="16" spans="2:30">
      <c r="B16" s="49">
        <v>6</v>
      </c>
      <c r="C16" s="50">
        <v>1.1261624192640001</v>
      </c>
      <c r="D16" s="50">
        <v>1.1940522965289999</v>
      </c>
      <c r="E16" s="50">
        <v>1.2653190184960004</v>
      </c>
      <c r="F16" s="50">
        <v>1.340095640625</v>
      </c>
      <c r="G16" s="50">
        <v>1.4185191122560006</v>
      </c>
      <c r="H16" s="50">
        <v>1.5007303518490001</v>
      </c>
      <c r="I16" s="50">
        <v>1.5868743229440005</v>
      </c>
      <c r="J16" s="50">
        <v>1.6771001108410006</v>
      </c>
      <c r="K16" s="50">
        <v>1.7715610000000008</v>
      </c>
      <c r="L16" s="50">
        <v>1.9738226851840008</v>
      </c>
      <c r="M16" s="50">
        <v>2.1949726239360015</v>
      </c>
      <c r="N16" s="50">
        <v>2.3130607656249991</v>
      </c>
      <c r="O16" s="50">
        <v>2.4363963228159995</v>
      </c>
      <c r="P16" s="50">
        <v>2.6995541530239993</v>
      </c>
      <c r="Q16" s="50">
        <v>2.9859839999999997</v>
      </c>
      <c r="R16" s="50">
        <v>3.6352150773760004</v>
      </c>
      <c r="S16" s="50">
        <v>5.2898528010240016</v>
      </c>
      <c r="T16" s="50">
        <v>6.3275188879359971</v>
      </c>
      <c r="U16" s="51"/>
      <c r="V16" s="51"/>
      <c r="X16" s="140"/>
      <c r="Y16" s="141"/>
      <c r="Z16" s="141"/>
      <c r="AA16" s="141"/>
      <c r="AB16" s="141"/>
      <c r="AC16" s="51"/>
      <c r="AD16" s="51"/>
    </row>
    <row r="17" spans="2:30">
      <c r="B17" s="49">
        <v>7</v>
      </c>
      <c r="C17" s="50">
        <v>1.1486856676492798</v>
      </c>
      <c r="D17" s="50">
        <v>1.22987386542487</v>
      </c>
      <c r="E17" s="50">
        <v>1.3159317792358403</v>
      </c>
      <c r="F17" s="50">
        <v>1.4071004226562502</v>
      </c>
      <c r="G17" s="50">
        <v>1.5036302589913608</v>
      </c>
      <c r="H17" s="50">
        <v>1.6057814764784302</v>
      </c>
      <c r="I17" s="50">
        <v>1.7138242687795207</v>
      </c>
      <c r="J17" s="50">
        <v>1.8280391208166906</v>
      </c>
      <c r="K17" s="50">
        <v>1.9487171000000012</v>
      </c>
      <c r="L17" s="50">
        <v>2.210681407406081</v>
      </c>
      <c r="M17" s="50">
        <v>2.502268791287042</v>
      </c>
      <c r="N17" s="50">
        <v>2.6600198804687483</v>
      </c>
      <c r="O17" s="50">
        <v>2.8262197344665592</v>
      </c>
      <c r="P17" s="50">
        <v>3.185473900568319</v>
      </c>
      <c r="Q17" s="50">
        <v>3.5831807999999996</v>
      </c>
      <c r="R17" s="50">
        <v>4.5076666959462406</v>
      </c>
      <c r="S17" s="50">
        <v>6.9826056973516817</v>
      </c>
      <c r="T17" s="50">
        <v>8.6054256875929553</v>
      </c>
      <c r="U17" s="51"/>
      <c r="V17" s="51" t="s">
        <v>180</v>
      </c>
      <c r="X17" s="140"/>
      <c r="Y17" s="141"/>
      <c r="Z17" s="141"/>
      <c r="AA17" s="141"/>
      <c r="AB17" s="141"/>
      <c r="AC17" s="51"/>
      <c r="AD17" s="51"/>
    </row>
    <row r="18" spans="2:30">
      <c r="B18" s="49">
        <v>8</v>
      </c>
      <c r="C18" s="50">
        <v>1.1716593810022655</v>
      </c>
      <c r="D18" s="50">
        <v>1.2667700813876159</v>
      </c>
      <c r="E18" s="50">
        <v>1.3685690504052741</v>
      </c>
      <c r="F18" s="50">
        <v>1.4774554437890626</v>
      </c>
      <c r="G18" s="50">
        <v>1.5938480745308423</v>
      </c>
      <c r="H18" s="50">
        <v>1.7181861798319202</v>
      </c>
      <c r="I18" s="50">
        <v>1.8509302102818823</v>
      </c>
      <c r="J18" s="50">
        <v>1.9925626416901929</v>
      </c>
      <c r="K18" s="50">
        <v>2.1435888100000011</v>
      </c>
      <c r="L18" s="50">
        <v>2.4759631762948109</v>
      </c>
      <c r="M18" s="50">
        <v>2.8525864220672283</v>
      </c>
      <c r="N18" s="50">
        <v>3.0590228625390603</v>
      </c>
      <c r="O18" s="50">
        <v>3.2784148919812086</v>
      </c>
      <c r="P18" s="50">
        <v>3.758859202670616</v>
      </c>
      <c r="Q18" s="50">
        <v>4.2998169599999994</v>
      </c>
      <c r="R18" s="50">
        <v>5.5895067029733383</v>
      </c>
      <c r="S18" s="50">
        <v>9.2170395205042208</v>
      </c>
      <c r="T18" s="50">
        <v>11.703378935126418</v>
      </c>
      <c r="U18" s="51"/>
      <c r="V18" s="51"/>
      <c r="X18" s="140"/>
      <c r="Y18" s="141"/>
      <c r="Z18" s="141"/>
      <c r="AA18" s="141"/>
      <c r="AB18" s="141"/>
      <c r="AC18" s="51"/>
      <c r="AD18" s="51"/>
    </row>
    <row r="19" spans="2:30">
      <c r="B19" s="49">
        <v>9</v>
      </c>
      <c r="C19" s="50">
        <v>1.1950925686223108</v>
      </c>
      <c r="D19" s="50">
        <v>1.3047731838292445</v>
      </c>
      <c r="E19" s="50">
        <v>1.4233118124214852</v>
      </c>
      <c r="F19" s="50">
        <v>1.5513282159785158</v>
      </c>
      <c r="G19" s="50">
        <v>1.6894789590026928</v>
      </c>
      <c r="H19" s="50">
        <v>1.8384592124201549</v>
      </c>
      <c r="I19" s="50">
        <v>1.9990046271044331</v>
      </c>
      <c r="J19" s="50">
        <v>2.1718932794423105</v>
      </c>
      <c r="K19" s="50">
        <v>2.3579476910000015</v>
      </c>
      <c r="L19" s="50">
        <v>2.7730787574501883</v>
      </c>
      <c r="M19" s="50">
        <v>3.2519485211566406</v>
      </c>
      <c r="N19" s="50">
        <v>3.5178762919199191</v>
      </c>
      <c r="O19" s="50">
        <v>3.8029612746982018</v>
      </c>
      <c r="P19" s="50">
        <v>4.4354538591513268</v>
      </c>
      <c r="Q19" s="50">
        <v>5.1597803519999994</v>
      </c>
      <c r="R19" s="50">
        <v>6.9309883116869395</v>
      </c>
      <c r="S19" s="50">
        <v>12.166492167065572</v>
      </c>
      <c r="T19" s="50">
        <v>15.916595351771926</v>
      </c>
      <c r="U19" s="51"/>
      <c r="V19" s="51"/>
      <c r="X19" s="140"/>
      <c r="Y19" s="141"/>
      <c r="Z19" s="141"/>
      <c r="AA19" s="141"/>
      <c r="AB19" s="141"/>
      <c r="AC19" s="51"/>
      <c r="AD19" s="51"/>
    </row>
    <row r="20" spans="2:30">
      <c r="B20" s="49">
        <v>10</v>
      </c>
      <c r="C20" s="50">
        <v>1.2189944199947571</v>
      </c>
      <c r="D20" s="50">
        <v>1.3439163793441218</v>
      </c>
      <c r="E20" s="50">
        <v>1.4802442849183446</v>
      </c>
      <c r="F20" s="50">
        <v>1.6288946267774416</v>
      </c>
      <c r="G20" s="50">
        <v>1.7908476965428546</v>
      </c>
      <c r="H20" s="50">
        <v>1.9671513572895656</v>
      </c>
      <c r="I20" s="50">
        <v>2.1589249972727877</v>
      </c>
      <c r="J20" s="50">
        <v>2.3673636745921187</v>
      </c>
      <c r="K20" s="50">
        <v>2.5937424601000019</v>
      </c>
      <c r="L20" s="50">
        <v>3.1058482083442112</v>
      </c>
      <c r="M20" s="50">
        <v>3.7072213141185708</v>
      </c>
      <c r="N20" s="50">
        <v>4.0455577357079067</v>
      </c>
      <c r="O20" s="50">
        <v>4.4114350786499141</v>
      </c>
      <c r="P20" s="50">
        <v>5.2338355537985652</v>
      </c>
      <c r="Q20" s="50">
        <v>6.1917364223999991</v>
      </c>
      <c r="R20" s="50">
        <v>8.594425506491806</v>
      </c>
      <c r="S20" s="50">
        <v>16.059769660526555</v>
      </c>
      <c r="T20" s="50">
        <v>21.646569678409818</v>
      </c>
      <c r="U20" s="51"/>
      <c r="V20" s="51"/>
      <c r="X20" s="140"/>
      <c r="Y20" s="141"/>
      <c r="Z20" s="141"/>
      <c r="AA20" s="141"/>
      <c r="AB20" s="141"/>
      <c r="AC20" s="51"/>
      <c r="AD20" s="51"/>
    </row>
    <row r="21" spans="2:30">
      <c r="B21" s="47" t="s">
        <v>8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X21" s="142"/>
      <c r="Y21" s="143"/>
      <c r="Z21" s="143"/>
      <c r="AA21" s="143"/>
      <c r="AB21" s="143"/>
    </row>
    <row r="22" spans="2:30">
      <c r="B22" s="47" t="s">
        <v>50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X22" s="142"/>
      <c r="Y22" s="143"/>
      <c r="Z22" s="143"/>
      <c r="AA22" s="143"/>
      <c r="AB22" s="143"/>
    </row>
    <row r="23" spans="2:30">
      <c r="B23" s="47" t="s">
        <v>48</v>
      </c>
      <c r="C23" s="47"/>
      <c r="D23" s="47" t="s">
        <v>35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</row>
    <row r="24" spans="2:30">
      <c r="B24" s="144">
        <f>F3</f>
        <v>0.75131480090157754</v>
      </c>
      <c r="C24" s="48">
        <v>0.02</v>
      </c>
      <c r="D24" s="48">
        <v>0.03</v>
      </c>
      <c r="E24" s="48">
        <v>0.04</v>
      </c>
      <c r="F24" s="48">
        <v>0.05</v>
      </c>
      <c r="G24" s="48">
        <v>0.06</v>
      </c>
      <c r="H24" s="48">
        <v>7.0000000000000007E-2</v>
      </c>
      <c r="I24" s="121">
        <v>0.08</v>
      </c>
      <c r="J24" s="121">
        <v>0.09</v>
      </c>
      <c r="K24" s="72">
        <v>0.1</v>
      </c>
      <c r="L24" s="48">
        <v>0.12</v>
      </c>
      <c r="M24" s="48">
        <v>0.14000000000000001</v>
      </c>
      <c r="N24" s="48">
        <v>0.15</v>
      </c>
      <c r="O24" s="48">
        <v>0.16</v>
      </c>
      <c r="P24" s="48">
        <v>0.18</v>
      </c>
      <c r="Q24" s="48">
        <v>0.2</v>
      </c>
      <c r="R24" s="48">
        <v>0.24</v>
      </c>
      <c r="S24" s="48">
        <v>0.32</v>
      </c>
      <c r="T24" s="48">
        <v>0.36</v>
      </c>
    </row>
    <row r="25" spans="2:30">
      <c r="B25" s="49">
        <v>1</v>
      </c>
      <c r="C25" s="50">
        <f t="dataTable" ref="C25:T34" dt2D="1" dtr="0" r1="F1" r2="F2"/>
        <v>0.98039215686274506</v>
      </c>
      <c r="D25" s="50">
        <v>0.970873786407767</v>
      </c>
      <c r="E25" s="50">
        <v>0.96153846153846145</v>
      </c>
      <c r="F25" s="50">
        <v>0.95238095238095233</v>
      </c>
      <c r="G25" s="50">
        <v>0.94339622641509424</v>
      </c>
      <c r="H25" s="50">
        <v>0.93457943925233644</v>
      </c>
      <c r="I25" s="122">
        <v>0.92592592592592582</v>
      </c>
      <c r="J25" s="122">
        <v>0.9174311926605504</v>
      </c>
      <c r="K25" s="50">
        <v>0.90909090909090906</v>
      </c>
      <c r="L25" s="50">
        <v>0.89285714285714279</v>
      </c>
      <c r="M25" s="50">
        <v>0.8771929824561403</v>
      </c>
      <c r="N25" s="50">
        <v>0.86956521739130443</v>
      </c>
      <c r="O25" s="50">
        <v>0.86206896551724144</v>
      </c>
      <c r="P25" s="50">
        <v>0.84745762711864414</v>
      </c>
      <c r="Q25" s="50">
        <v>0.83333333333333337</v>
      </c>
      <c r="R25" s="50">
        <v>0.80645161290322587</v>
      </c>
      <c r="S25" s="50">
        <v>0.75757575757575757</v>
      </c>
      <c r="T25" s="50">
        <v>0.73529411764705888</v>
      </c>
    </row>
    <row r="26" spans="2:30">
      <c r="B26" s="68">
        <v>2</v>
      </c>
      <c r="C26" s="67">
        <v>0.96116878123798544</v>
      </c>
      <c r="D26" s="67">
        <v>0.94259590913375435</v>
      </c>
      <c r="E26" s="67">
        <v>0.92455621301775137</v>
      </c>
      <c r="F26" s="67">
        <v>0.90702947845804982</v>
      </c>
      <c r="G26" s="67">
        <v>0.88999644001423983</v>
      </c>
      <c r="H26" s="67">
        <v>0.87343872827321156</v>
      </c>
      <c r="I26" s="122">
        <v>0.85733882030178321</v>
      </c>
      <c r="J26" s="122">
        <v>0.84167999326655996</v>
      </c>
      <c r="K26" s="50">
        <v>0.82644628099173545</v>
      </c>
      <c r="L26" s="50">
        <v>0.79719387755102034</v>
      </c>
      <c r="M26" s="50">
        <v>0.76946752847029842</v>
      </c>
      <c r="N26" s="50">
        <v>0.7561436672967865</v>
      </c>
      <c r="O26" s="50">
        <v>0.74316290130796681</v>
      </c>
      <c r="P26" s="50">
        <v>0.71818442976156283</v>
      </c>
      <c r="Q26" s="50">
        <v>0.69444444444444442</v>
      </c>
      <c r="R26" s="50">
        <v>0.65036420395421435</v>
      </c>
      <c r="S26" s="50">
        <v>0.57392102846648296</v>
      </c>
      <c r="T26" s="50">
        <v>0.54065743944636691</v>
      </c>
    </row>
    <row r="27" spans="2:30">
      <c r="B27" s="73">
        <v>3</v>
      </c>
      <c r="C27" s="50">
        <v>0.94232233454704462</v>
      </c>
      <c r="D27" s="50">
        <v>0.91514165935315961</v>
      </c>
      <c r="E27" s="147">
        <v>0.88899635867091487</v>
      </c>
      <c r="F27" s="50">
        <v>0.86383759853147601</v>
      </c>
      <c r="G27" s="50">
        <v>0.8396192830323016</v>
      </c>
      <c r="H27" s="50">
        <v>0.81629787689085187</v>
      </c>
      <c r="I27" s="50">
        <v>0.79383224102016958</v>
      </c>
      <c r="J27" s="50">
        <v>0.77218348006106419</v>
      </c>
      <c r="K27" s="71">
        <v>0.75131480090157754</v>
      </c>
      <c r="L27" s="50">
        <v>0.71178024781341087</v>
      </c>
      <c r="M27" s="50">
        <v>0.67497151620201612</v>
      </c>
      <c r="N27" s="50">
        <v>0.65751623243198831</v>
      </c>
      <c r="O27" s="50">
        <v>0.64065767354135073</v>
      </c>
      <c r="P27" s="50">
        <v>0.6086308726792905</v>
      </c>
      <c r="Q27" s="50">
        <v>0.57870370370370372</v>
      </c>
      <c r="R27" s="50">
        <v>0.52448726125339862</v>
      </c>
      <c r="S27" s="50">
        <v>0.43478865792915378</v>
      </c>
      <c r="T27" s="50">
        <v>0.3975422348870345</v>
      </c>
    </row>
    <row r="28" spans="2:30">
      <c r="B28" s="49">
        <v>4</v>
      </c>
      <c r="C28" s="50">
        <v>0.9238454260265142</v>
      </c>
      <c r="D28" s="50">
        <v>0.888487047915689</v>
      </c>
      <c r="E28" s="50">
        <v>0.85480419102972571</v>
      </c>
      <c r="F28" s="50">
        <v>0.82270247479188197</v>
      </c>
      <c r="G28" s="50">
        <v>0.79209366323802044</v>
      </c>
      <c r="H28" s="50">
        <v>0.7628952120475252</v>
      </c>
      <c r="I28" s="50">
        <v>0.73502985279645328</v>
      </c>
      <c r="J28" s="50">
        <v>0.7084252110651964</v>
      </c>
      <c r="K28" s="50">
        <v>0.68301345536507052</v>
      </c>
      <c r="L28" s="50">
        <v>0.63551807840483121</v>
      </c>
      <c r="M28" s="50">
        <v>0.59208027737018942</v>
      </c>
      <c r="N28" s="50">
        <v>0.57175324559303342</v>
      </c>
      <c r="O28" s="50">
        <v>0.5522910978804747</v>
      </c>
      <c r="P28" s="50">
        <v>0.51578887515194116</v>
      </c>
      <c r="Q28" s="50">
        <v>0.48225308641975312</v>
      </c>
      <c r="R28" s="50">
        <v>0.42297359778499888</v>
      </c>
      <c r="S28" s="50">
        <v>0.32938534691602556</v>
      </c>
      <c r="T28" s="50">
        <v>0.29231046682870188</v>
      </c>
    </row>
    <row r="29" spans="2:30">
      <c r="B29" s="49">
        <v>5</v>
      </c>
      <c r="C29" s="50">
        <v>0.90573080982991594</v>
      </c>
      <c r="D29" s="50">
        <v>0.86260878438416411</v>
      </c>
      <c r="E29" s="50">
        <v>0.82192710675935154</v>
      </c>
      <c r="F29" s="50">
        <v>0.78352616646845896</v>
      </c>
      <c r="G29" s="50">
        <v>0.74725817286605689</v>
      </c>
      <c r="H29" s="50">
        <v>0.71298617948366838</v>
      </c>
      <c r="I29" s="50">
        <v>0.68058319703375303</v>
      </c>
      <c r="J29" s="50">
        <v>0.64993138629834524</v>
      </c>
      <c r="K29" s="50">
        <v>0.62092132305915493</v>
      </c>
      <c r="L29" s="50">
        <v>0.56742685571859919</v>
      </c>
      <c r="M29" s="50">
        <v>0.51936866435981521</v>
      </c>
      <c r="N29" s="50">
        <v>0.49717673529828987</v>
      </c>
      <c r="O29" s="50">
        <v>0.47611301541420237</v>
      </c>
      <c r="P29" s="50">
        <v>0.43710921623045873</v>
      </c>
      <c r="Q29" s="50">
        <v>0.4018775720164609</v>
      </c>
      <c r="R29" s="50">
        <v>0.34110774014919265</v>
      </c>
      <c r="S29" s="50">
        <v>0.24953435372426175</v>
      </c>
      <c r="T29" s="50">
        <v>0.21493416678581018</v>
      </c>
    </row>
    <row r="30" spans="2:30">
      <c r="B30" s="49">
        <v>6</v>
      </c>
      <c r="C30" s="50">
        <v>0.88797138218619198</v>
      </c>
      <c r="D30" s="50">
        <v>0.83748425668365445</v>
      </c>
      <c r="E30" s="50">
        <v>0.79031452573014571</v>
      </c>
      <c r="F30" s="50">
        <v>0.74621539663662761</v>
      </c>
      <c r="G30" s="50">
        <v>0.70496054043967626</v>
      </c>
      <c r="H30" s="50">
        <v>0.66634222381651254</v>
      </c>
      <c r="I30" s="50">
        <v>0.63016962688310452</v>
      </c>
      <c r="J30" s="50">
        <v>0.5962673268792158</v>
      </c>
      <c r="K30" s="50">
        <v>0.56447393005377722</v>
      </c>
      <c r="L30" s="50">
        <v>0.50663112117732068</v>
      </c>
      <c r="M30" s="50">
        <v>0.45558654768404844</v>
      </c>
      <c r="N30" s="50">
        <v>0.43232759591155645</v>
      </c>
      <c r="O30" s="50">
        <v>0.41044225466741585</v>
      </c>
      <c r="P30" s="50">
        <v>0.37043153917835481</v>
      </c>
      <c r="Q30" s="50">
        <v>0.33489797668038412</v>
      </c>
      <c r="R30" s="50">
        <v>0.27508688721709085</v>
      </c>
      <c r="S30" s="50">
        <v>0.18904117706383466</v>
      </c>
      <c r="T30" s="50">
        <v>0.1580398285189781</v>
      </c>
    </row>
    <row r="31" spans="2:30">
      <c r="B31" s="49">
        <v>7</v>
      </c>
      <c r="C31" s="50">
        <v>0.87056017861391388</v>
      </c>
      <c r="D31" s="50">
        <v>0.81309151134335378</v>
      </c>
      <c r="E31" s="50">
        <v>0.75991781320206331</v>
      </c>
      <c r="F31" s="50">
        <v>0.71068133013012147</v>
      </c>
      <c r="G31" s="50">
        <v>0.66505711362233599</v>
      </c>
      <c r="H31" s="50">
        <v>0.62274974188459109</v>
      </c>
      <c r="I31" s="50">
        <v>0.58349039526213387</v>
      </c>
      <c r="J31" s="50">
        <v>0.54703424484331731</v>
      </c>
      <c r="K31" s="50">
        <v>0.51315811823070645</v>
      </c>
      <c r="L31" s="50">
        <v>0.45234921533689343</v>
      </c>
      <c r="M31" s="50">
        <v>0.39963732252986695</v>
      </c>
      <c r="N31" s="50">
        <v>0.37593703992309269</v>
      </c>
      <c r="O31" s="50">
        <v>0.35382952988570338</v>
      </c>
      <c r="P31" s="50">
        <v>0.31392503320199561</v>
      </c>
      <c r="Q31" s="50">
        <v>0.27908164723365342</v>
      </c>
      <c r="R31" s="50">
        <v>0.22184426388475068</v>
      </c>
      <c r="S31" s="50">
        <v>0.14321301292714747</v>
      </c>
      <c r="T31" s="50">
        <v>0.11620575626395449</v>
      </c>
    </row>
    <row r="32" spans="2:30">
      <c r="B32" s="49">
        <v>8</v>
      </c>
      <c r="C32" s="50">
        <v>0.85349037119011162</v>
      </c>
      <c r="D32" s="50">
        <v>0.78940923431393573</v>
      </c>
      <c r="E32" s="50">
        <v>0.73069020500198378</v>
      </c>
      <c r="F32" s="50">
        <v>0.67683936202868722</v>
      </c>
      <c r="G32" s="50">
        <v>0.62741237134182648</v>
      </c>
      <c r="H32" s="50">
        <v>0.5820091045650384</v>
      </c>
      <c r="I32" s="50">
        <v>0.54026888450197574</v>
      </c>
      <c r="J32" s="50">
        <v>0.50186627967276809</v>
      </c>
      <c r="K32" s="50">
        <v>0.46650738020973315</v>
      </c>
      <c r="L32" s="50">
        <v>0.4038832279793691</v>
      </c>
      <c r="M32" s="50">
        <v>0.35055905485076044</v>
      </c>
      <c r="N32" s="50">
        <v>0.32690177384616753</v>
      </c>
      <c r="O32" s="50">
        <v>0.30502545679802012</v>
      </c>
      <c r="P32" s="50">
        <v>0.26603816373050476</v>
      </c>
      <c r="Q32" s="50">
        <v>0.23256803936137788</v>
      </c>
      <c r="R32" s="50">
        <v>0.17890666442318603</v>
      </c>
      <c r="S32" s="50">
        <v>0.1084947067629905</v>
      </c>
      <c r="T32" s="50">
        <v>8.5445409017613605E-2</v>
      </c>
    </row>
    <row r="33" spans="2:22">
      <c r="B33" s="49">
        <v>9</v>
      </c>
      <c r="C33" s="50">
        <v>0.83675526587265847</v>
      </c>
      <c r="D33" s="50">
        <v>0.76641673234362695</v>
      </c>
      <c r="E33" s="50">
        <v>0.70258673557883045</v>
      </c>
      <c r="F33" s="50">
        <v>0.64460891621779726</v>
      </c>
      <c r="G33" s="50">
        <v>0.59189846353002495</v>
      </c>
      <c r="H33" s="50">
        <v>0.54393374258414806</v>
      </c>
      <c r="I33" s="50">
        <v>0.50024896713145905</v>
      </c>
      <c r="J33" s="50">
        <v>0.46042777951630098</v>
      </c>
      <c r="K33" s="50">
        <v>0.42409761837248466</v>
      </c>
      <c r="L33" s="50">
        <v>0.36061002498157957</v>
      </c>
      <c r="M33" s="50">
        <v>0.3075079428515442</v>
      </c>
      <c r="N33" s="50">
        <v>0.28426241204014574</v>
      </c>
      <c r="O33" s="50">
        <v>0.26295297999829326</v>
      </c>
      <c r="P33" s="50">
        <v>0.22545607095805489</v>
      </c>
      <c r="Q33" s="50">
        <v>0.1938066994678149</v>
      </c>
      <c r="R33" s="50">
        <v>0.14427956808321454</v>
      </c>
      <c r="S33" s="50">
        <v>8.2192959668932197E-2</v>
      </c>
      <c r="T33" s="50">
        <v>6.2827506630598245E-2</v>
      </c>
    </row>
    <row r="34" spans="2:22">
      <c r="B34" s="49">
        <v>10</v>
      </c>
      <c r="C34" s="50">
        <v>0.82034829987515534</v>
      </c>
      <c r="D34" s="50">
        <v>0.74409391489672516</v>
      </c>
      <c r="E34" s="50">
        <v>0.67556416882579851</v>
      </c>
      <c r="F34" s="50">
        <v>0.61391325354075932</v>
      </c>
      <c r="G34" s="50">
        <v>0.55839477691511785</v>
      </c>
      <c r="H34" s="50">
        <v>0.5083492921347178</v>
      </c>
      <c r="I34" s="50">
        <v>0.46319348808468425</v>
      </c>
      <c r="J34" s="50">
        <v>0.42241080689568894</v>
      </c>
      <c r="K34" s="50">
        <v>0.38554328942953148</v>
      </c>
      <c r="L34" s="50">
        <v>0.32197323659069599</v>
      </c>
      <c r="M34" s="50">
        <v>0.26974380951889843</v>
      </c>
      <c r="N34" s="50">
        <v>0.24718470612186585</v>
      </c>
      <c r="O34" s="50">
        <v>0.22668360344680452</v>
      </c>
      <c r="P34" s="50">
        <v>0.19106446691360587</v>
      </c>
      <c r="Q34" s="50">
        <v>0.16150558288984573</v>
      </c>
      <c r="R34" s="50">
        <v>0.11635449038968913</v>
      </c>
      <c r="S34" s="50">
        <v>6.2267393688584992E-2</v>
      </c>
      <c r="T34" s="50">
        <v>4.6196696051910478E-2</v>
      </c>
    </row>
    <row r="35" spans="2:22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</row>
    <row r="36" spans="2:22">
      <c r="B36" s="47" t="s">
        <v>1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</row>
    <row r="37" spans="2:22">
      <c r="B37" s="47" t="s">
        <v>51</v>
      </c>
      <c r="C37" s="47"/>
      <c r="D37" s="47"/>
      <c r="E37" s="47"/>
      <c r="F37" s="47"/>
      <c r="G37" s="47"/>
      <c r="H37" s="47"/>
      <c r="I37" s="47"/>
      <c r="J37" s="47"/>
      <c r="K37" s="50">
        <f>SUM(K11:K12)+1</f>
        <v>3.3100000000000005</v>
      </c>
      <c r="L37" s="47"/>
      <c r="M37" s="47"/>
      <c r="N37" s="47"/>
      <c r="O37" s="47"/>
      <c r="P37" s="47"/>
      <c r="Q37" s="47"/>
      <c r="R37" s="47"/>
      <c r="S37" s="47"/>
      <c r="T37" s="47"/>
    </row>
    <row r="38" spans="2:22">
      <c r="B38" s="47" t="s">
        <v>48</v>
      </c>
      <c r="C38" s="47"/>
      <c r="D38" s="47" t="s">
        <v>52</v>
      </c>
      <c r="E38" s="47"/>
      <c r="F38" s="47" t="s">
        <v>43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</row>
    <row r="39" spans="2:22">
      <c r="B39" s="144">
        <f>I3</f>
        <v>3.3100000000000041</v>
      </c>
      <c r="C39" s="48">
        <v>0.02</v>
      </c>
      <c r="D39" s="48">
        <v>0.03</v>
      </c>
      <c r="E39" s="48">
        <v>0.04</v>
      </c>
      <c r="F39" s="48">
        <v>0.05</v>
      </c>
      <c r="G39" s="48">
        <v>0.06</v>
      </c>
      <c r="H39" s="48">
        <v>7.0000000000000007E-2</v>
      </c>
      <c r="I39" s="48">
        <v>0.08</v>
      </c>
      <c r="J39" s="48">
        <v>0.09</v>
      </c>
      <c r="K39" s="74">
        <v>0.1</v>
      </c>
      <c r="L39" s="48">
        <v>0.12</v>
      </c>
      <c r="M39" s="48">
        <v>0.14000000000000001</v>
      </c>
      <c r="N39" s="48">
        <v>0.15</v>
      </c>
      <c r="O39" s="48">
        <v>0.16</v>
      </c>
      <c r="P39" s="48">
        <v>0.18</v>
      </c>
      <c r="Q39" s="48">
        <v>0.2</v>
      </c>
      <c r="R39" s="48">
        <v>0.24</v>
      </c>
      <c r="S39" s="48">
        <v>0.32</v>
      </c>
      <c r="T39" s="48">
        <v>0.36</v>
      </c>
    </row>
    <row r="40" spans="2:22">
      <c r="B40" s="49">
        <v>1</v>
      </c>
      <c r="C40" s="50">
        <f t="dataTable" ref="C40:T49" dt2D="1" dtr="0" r1="I1" r2="I2"/>
        <v>1.0000000000000009</v>
      </c>
      <c r="D40" s="50">
        <v>1.0000000000000009</v>
      </c>
      <c r="E40" s="50">
        <v>1.0000000000000009</v>
      </c>
      <c r="F40" s="50">
        <v>1.0000000000000009</v>
      </c>
      <c r="G40" s="50">
        <v>1.0000000000000009</v>
      </c>
      <c r="H40" s="50">
        <v>1.0000000000000009</v>
      </c>
      <c r="I40" s="50">
        <v>1.0000000000000009</v>
      </c>
      <c r="J40" s="50">
        <v>1.0000000000000009</v>
      </c>
      <c r="K40" s="50">
        <v>1.0000000000000009</v>
      </c>
      <c r="L40" s="50">
        <v>1.0000000000000009</v>
      </c>
      <c r="M40" s="50">
        <v>1.0000000000000009</v>
      </c>
      <c r="N40" s="50">
        <v>0.99999999999999944</v>
      </c>
      <c r="O40" s="50">
        <v>0.99999999999999944</v>
      </c>
      <c r="P40" s="50">
        <v>0.99999999999999967</v>
      </c>
      <c r="Q40" s="50">
        <v>0.99999999999999978</v>
      </c>
      <c r="R40" s="50">
        <v>1</v>
      </c>
      <c r="S40" s="50">
        <v>1.0000000000000002</v>
      </c>
      <c r="T40" s="50">
        <v>0.99999999999999967</v>
      </c>
      <c r="U40" s="46"/>
      <c r="V40" s="46"/>
    </row>
    <row r="41" spans="2:22">
      <c r="B41" s="49">
        <v>2</v>
      </c>
      <c r="C41" s="50">
        <v>2.0199999999999996</v>
      </c>
      <c r="D41" s="50">
        <v>2.0299999999999985</v>
      </c>
      <c r="E41" s="50">
        <v>2.0400000000000027</v>
      </c>
      <c r="F41" s="50">
        <v>2.0500000000000007</v>
      </c>
      <c r="G41" s="50">
        <v>2.0600000000000027</v>
      </c>
      <c r="H41" s="50">
        <v>2.0700000000000003</v>
      </c>
      <c r="I41" s="50">
        <v>2.0800000000000014</v>
      </c>
      <c r="J41" s="50">
        <v>2.0900000000000016</v>
      </c>
      <c r="K41" s="50">
        <v>2.1000000000000019</v>
      </c>
      <c r="L41" s="50">
        <v>2.1200000000000014</v>
      </c>
      <c r="M41" s="50">
        <v>2.1400000000000019</v>
      </c>
      <c r="N41" s="50">
        <v>2.1499999999999986</v>
      </c>
      <c r="O41" s="50">
        <v>2.1599999999999993</v>
      </c>
      <c r="P41" s="50">
        <v>2.1799999999999993</v>
      </c>
      <c r="Q41" s="50">
        <v>2.1999999999999997</v>
      </c>
      <c r="R41" s="50">
        <v>2.2400000000000002</v>
      </c>
      <c r="S41" s="50">
        <v>2.3200000000000003</v>
      </c>
      <c r="T41" s="50">
        <v>2.3599999999999994</v>
      </c>
      <c r="U41" s="46"/>
      <c r="V41" s="46"/>
    </row>
    <row r="42" spans="2:22">
      <c r="B42" s="76">
        <v>3</v>
      </c>
      <c r="C42" s="50">
        <v>3.0603999999999965</v>
      </c>
      <c r="D42" s="50">
        <v>3.0909000000000004</v>
      </c>
      <c r="E42" s="50">
        <v>3.1216000000000022</v>
      </c>
      <c r="F42" s="50">
        <v>3.1525000000000025</v>
      </c>
      <c r="G42" s="50">
        <v>3.1836000000000051</v>
      </c>
      <c r="H42" s="50">
        <v>3.214900000000001</v>
      </c>
      <c r="I42" s="50">
        <v>3.2464000000000022</v>
      </c>
      <c r="J42" s="50">
        <v>3.2781000000000025</v>
      </c>
      <c r="K42" s="75">
        <v>3.3100000000000041</v>
      </c>
      <c r="L42" s="50">
        <v>3.3744000000000036</v>
      </c>
      <c r="M42" s="50">
        <v>3.4396000000000027</v>
      </c>
      <c r="N42" s="50">
        <v>3.472499999999997</v>
      </c>
      <c r="O42" s="50">
        <v>3.5055999999999989</v>
      </c>
      <c r="P42" s="50">
        <v>3.5723999999999991</v>
      </c>
      <c r="Q42" s="50">
        <v>3.6399999999999997</v>
      </c>
      <c r="R42" s="50">
        <v>3.7776000000000005</v>
      </c>
      <c r="S42" s="50">
        <v>4.0624000000000002</v>
      </c>
      <c r="T42" s="50">
        <v>4.2095999999999991</v>
      </c>
      <c r="U42" s="46"/>
      <c r="V42" s="46"/>
    </row>
    <row r="43" spans="2:22">
      <c r="B43" s="49">
        <v>4</v>
      </c>
      <c r="C43" s="50">
        <v>4.1216079999999984</v>
      </c>
      <c r="D43" s="50">
        <v>4.1836269999999978</v>
      </c>
      <c r="E43" s="50">
        <v>4.2464640000000049</v>
      </c>
      <c r="F43" s="50">
        <v>4.3101250000000002</v>
      </c>
      <c r="G43" s="50">
        <v>4.3746160000000058</v>
      </c>
      <c r="H43" s="50">
        <v>4.4399429999999995</v>
      </c>
      <c r="I43" s="50">
        <v>4.5061120000000034</v>
      </c>
      <c r="J43" s="50">
        <v>4.5731290000000033</v>
      </c>
      <c r="K43" s="50">
        <v>4.6410000000000036</v>
      </c>
      <c r="L43" s="50">
        <v>4.7793280000000031</v>
      </c>
      <c r="M43" s="50">
        <v>4.9211440000000053</v>
      </c>
      <c r="N43" s="50">
        <v>4.9933749999999968</v>
      </c>
      <c r="O43" s="50">
        <v>5.0664959999999981</v>
      </c>
      <c r="P43" s="50">
        <v>5.2154319999999981</v>
      </c>
      <c r="Q43" s="50">
        <v>5.3679999999999994</v>
      </c>
      <c r="R43" s="50">
        <v>5.6842240000000013</v>
      </c>
      <c r="S43" s="50">
        <v>6.3623680000000018</v>
      </c>
      <c r="T43" s="50">
        <v>6.7250559999999977</v>
      </c>
      <c r="U43" s="46"/>
      <c r="V43" s="46"/>
    </row>
    <row r="44" spans="2:22">
      <c r="B44" s="49">
        <v>5</v>
      </c>
      <c r="C44" s="50">
        <v>5.2040401600000008</v>
      </c>
      <c r="D44" s="50">
        <v>5.3091358099999955</v>
      </c>
      <c r="E44" s="50">
        <v>5.4163225600000082</v>
      </c>
      <c r="F44" s="50">
        <v>5.5256312500000027</v>
      </c>
      <c r="G44" s="50">
        <v>5.6370929600000084</v>
      </c>
      <c r="H44" s="50">
        <v>5.750739010000002</v>
      </c>
      <c r="I44" s="50">
        <v>5.866600960000004</v>
      </c>
      <c r="J44" s="50">
        <v>5.9847106100000058</v>
      </c>
      <c r="K44" s="50">
        <v>6.1051000000000055</v>
      </c>
      <c r="L44" s="50">
        <v>6.3528473600000046</v>
      </c>
      <c r="M44" s="50">
        <v>6.6101041600000068</v>
      </c>
      <c r="N44" s="50">
        <v>6.7423812499999958</v>
      </c>
      <c r="O44" s="50">
        <v>6.8771353599999969</v>
      </c>
      <c r="P44" s="50">
        <v>7.1542097599999952</v>
      </c>
      <c r="Q44" s="50">
        <v>7.4415999999999993</v>
      </c>
      <c r="R44" s="50">
        <v>8.0484377600000006</v>
      </c>
      <c r="S44" s="50">
        <v>9.3983257600000041</v>
      </c>
      <c r="T44" s="50">
        <v>10.146076159999996</v>
      </c>
      <c r="U44" s="46"/>
      <c r="V44" s="46"/>
    </row>
    <row r="45" spans="2:22">
      <c r="B45" s="49">
        <v>6</v>
      </c>
      <c r="C45" s="50">
        <v>6.308120963200003</v>
      </c>
      <c r="D45" s="50">
        <v>6.4684098842999971</v>
      </c>
      <c r="E45" s="50">
        <v>6.632975462400009</v>
      </c>
      <c r="F45" s="50">
        <v>6.8019128124999995</v>
      </c>
      <c r="G45" s="50">
        <v>6.9753185376000095</v>
      </c>
      <c r="H45" s="50">
        <v>7.1532907407000001</v>
      </c>
      <c r="I45" s="50">
        <v>7.3359290368000067</v>
      </c>
      <c r="J45" s="50">
        <v>7.523334564900007</v>
      </c>
      <c r="K45" s="50">
        <v>7.7156100000000079</v>
      </c>
      <c r="L45" s="50">
        <v>8.115189043200008</v>
      </c>
      <c r="M45" s="50">
        <v>8.5355187424000096</v>
      </c>
      <c r="N45" s="50">
        <v>8.7537384374999938</v>
      </c>
      <c r="O45" s="50">
        <v>8.9774770175999965</v>
      </c>
      <c r="P45" s="50">
        <v>9.4419675167999966</v>
      </c>
      <c r="Q45" s="50">
        <v>9.9299199999999974</v>
      </c>
      <c r="R45" s="50">
        <v>10.980062822400003</v>
      </c>
      <c r="S45" s="50">
        <v>13.405790003200005</v>
      </c>
      <c r="T45" s="50">
        <v>14.798663577599992</v>
      </c>
      <c r="U45" s="46"/>
      <c r="V45" s="46"/>
    </row>
    <row r="46" spans="2:22">
      <c r="B46" s="49">
        <v>7</v>
      </c>
      <c r="C46" s="50">
        <v>7.4342833824639909</v>
      </c>
      <c r="D46" s="50">
        <v>7.6624621808289994</v>
      </c>
      <c r="E46" s="50">
        <v>7.8982944808960065</v>
      </c>
      <c r="F46" s="50">
        <v>8.1420084531250048</v>
      </c>
      <c r="G46" s="50">
        <v>8.3938376498560139</v>
      </c>
      <c r="H46" s="50">
        <v>8.6540210925490015</v>
      </c>
      <c r="I46" s="50">
        <v>8.9228033597440088</v>
      </c>
      <c r="J46" s="50">
        <v>9.2004346757410076</v>
      </c>
      <c r="K46" s="50">
        <v>9.4871710000000107</v>
      </c>
      <c r="L46" s="50">
        <v>10.089011728384008</v>
      </c>
      <c r="M46" s="50">
        <v>10.730491366336013</v>
      </c>
      <c r="N46" s="50">
        <v>11.066799203124988</v>
      </c>
      <c r="O46" s="50">
        <v>11.413873340415995</v>
      </c>
      <c r="P46" s="50">
        <v>12.141521669823995</v>
      </c>
      <c r="Q46" s="50">
        <v>12.915903999999998</v>
      </c>
      <c r="R46" s="50">
        <v>14.615277899776004</v>
      </c>
      <c r="S46" s="50">
        <v>18.695642804224004</v>
      </c>
      <c r="T46" s="50">
        <v>21.126182465535987</v>
      </c>
      <c r="U46" s="46"/>
      <c r="V46" s="46"/>
    </row>
    <row r="47" spans="2:22">
      <c r="B47" s="49">
        <v>8</v>
      </c>
      <c r="C47" s="50">
        <v>8.5829690501132756</v>
      </c>
      <c r="D47" s="50">
        <v>8.892336046253865</v>
      </c>
      <c r="E47" s="50">
        <v>9.2142262601318521</v>
      </c>
      <c r="F47" s="50">
        <v>9.5491088757812506</v>
      </c>
      <c r="G47" s="50">
        <v>9.8974679088473732</v>
      </c>
      <c r="H47" s="50">
        <v>10.25980256902743</v>
      </c>
      <c r="I47" s="50">
        <v>10.636627628523529</v>
      </c>
      <c r="J47" s="50">
        <v>11.0284737965577</v>
      </c>
      <c r="K47" s="50">
        <v>11.43588810000001</v>
      </c>
      <c r="L47" s="50">
        <v>12.299693135790092</v>
      </c>
      <c r="M47" s="50">
        <v>13.232760157623058</v>
      </c>
      <c r="N47" s="50">
        <v>13.726819083593735</v>
      </c>
      <c r="O47" s="50">
        <v>14.240093074882553</v>
      </c>
      <c r="P47" s="50">
        <v>15.326995570392311</v>
      </c>
      <c r="Q47" s="50">
        <v>16.499084799999995</v>
      </c>
      <c r="R47" s="50">
        <v>19.122944595722245</v>
      </c>
      <c r="S47" s="50">
        <v>25.678248501575691</v>
      </c>
      <c r="T47" s="50">
        <v>29.731608153128938</v>
      </c>
      <c r="U47" s="46"/>
      <c r="V47" s="46"/>
    </row>
    <row r="48" spans="2:22">
      <c r="B48" s="49">
        <v>9</v>
      </c>
      <c r="C48" s="50">
        <v>9.7546284311155418</v>
      </c>
      <c r="D48" s="50">
        <v>10.159106127641483</v>
      </c>
      <c r="E48" s="50">
        <v>10.582795310537129</v>
      </c>
      <c r="F48" s="50">
        <v>11.026564319570316</v>
      </c>
      <c r="G48" s="50">
        <v>11.491315983378215</v>
      </c>
      <c r="H48" s="50">
        <v>11.977988748859355</v>
      </c>
      <c r="I48" s="50">
        <v>12.487557838805413</v>
      </c>
      <c r="J48" s="50">
        <v>13.021036438247895</v>
      </c>
      <c r="K48" s="50">
        <v>13.579476910000015</v>
      </c>
      <c r="L48" s="50">
        <v>14.775656312084903</v>
      </c>
      <c r="M48" s="50">
        <v>16.085346579690288</v>
      </c>
      <c r="N48" s="50">
        <v>16.785841946132795</v>
      </c>
      <c r="O48" s="50">
        <v>17.518507966863762</v>
      </c>
      <c r="P48" s="50">
        <v>19.085854773062927</v>
      </c>
      <c r="Q48" s="50">
        <v>20.798901759999996</v>
      </c>
      <c r="R48" s="50">
        <v>24.712451298695584</v>
      </c>
      <c r="S48" s="50">
        <v>34.89528802207991</v>
      </c>
      <c r="T48" s="50">
        <v>41.434987088255355</v>
      </c>
      <c r="U48" s="46"/>
      <c r="V48" s="46"/>
    </row>
    <row r="49" spans="2:37">
      <c r="B49" s="49">
        <v>10</v>
      </c>
      <c r="C49" s="50">
        <v>10.949720999737854</v>
      </c>
      <c r="D49" s="50">
        <v>11.463879311470727</v>
      </c>
      <c r="E49" s="50">
        <v>12.006107122958614</v>
      </c>
      <c r="F49" s="50">
        <v>12.57789253554883</v>
      </c>
      <c r="G49" s="50">
        <v>13.18079494238091</v>
      </c>
      <c r="H49" s="50">
        <v>13.816447961279508</v>
      </c>
      <c r="I49" s="50">
        <v>14.486562465909847</v>
      </c>
      <c r="J49" s="50">
        <v>15.192929717690209</v>
      </c>
      <c r="K49" s="50">
        <v>15.937424601000018</v>
      </c>
      <c r="L49" s="50">
        <v>17.548735069535095</v>
      </c>
      <c r="M49" s="50">
        <v>19.337295100846934</v>
      </c>
      <c r="N49" s="50">
        <v>20.303718238052713</v>
      </c>
      <c r="O49" s="50">
        <v>21.321469241561964</v>
      </c>
      <c r="P49" s="50">
        <v>23.521308632214254</v>
      </c>
      <c r="Q49" s="50">
        <v>25.958682111999995</v>
      </c>
      <c r="R49" s="50">
        <v>31.643439610382526</v>
      </c>
      <c r="S49" s="50">
        <v>47.061780189145487</v>
      </c>
      <c r="T49" s="50">
        <v>57.351582440027279</v>
      </c>
      <c r="U49" s="46"/>
      <c r="V49" s="46"/>
    </row>
    <row r="50" spans="2:37"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6"/>
      <c r="V50" s="46"/>
    </row>
    <row r="51" spans="2:37">
      <c r="B51" s="47" t="s">
        <v>0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</row>
    <row r="52" spans="2:37">
      <c r="B52" s="47" t="s">
        <v>53</v>
      </c>
      <c r="C52" s="47"/>
      <c r="D52" s="47"/>
      <c r="E52" s="47"/>
      <c r="F52" s="47"/>
      <c r="G52" s="47"/>
      <c r="H52" s="47"/>
      <c r="I52" s="47"/>
      <c r="J52" s="47"/>
      <c r="K52" s="50">
        <f>SUM(K25:K27)</f>
        <v>2.4868519909842224</v>
      </c>
      <c r="L52" s="47"/>
      <c r="M52" s="47"/>
      <c r="N52" s="47"/>
      <c r="O52" s="47"/>
      <c r="P52" s="47"/>
      <c r="Q52" s="47"/>
      <c r="R52" s="47"/>
      <c r="S52" s="47"/>
      <c r="T52" s="47"/>
    </row>
    <row r="53" spans="2:37">
      <c r="B53" s="47" t="s">
        <v>48</v>
      </c>
      <c r="C53" s="47"/>
      <c r="D53" s="47" t="s">
        <v>44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</row>
    <row r="54" spans="2:37">
      <c r="B54" s="144">
        <f>L3</f>
        <v>2.4868519909842246</v>
      </c>
      <c r="C54" s="48">
        <v>0.02</v>
      </c>
      <c r="D54" s="48">
        <v>0.03</v>
      </c>
      <c r="E54" s="48">
        <v>0.04</v>
      </c>
      <c r="F54" s="48">
        <v>0.05</v>
      </c>
      <c r="G54" s="48">
        <v>0.06</v>
      </c>
      <c r="H54" s="48">
        <v>7.0000000000000007E-2</v>
      </c>
      <c r="I54" s="48">
        <v>0.08</v>
      </c>
      <c r="J54" s="48">
        <v>0.09</v>
      </c>
      <c r="K54" s="78">
        <v>0.1</v>
      </c>
      <c r="L54" s="48">
        <v>0.12</v>
      </c>
      <c r="M54" s="48">
        <v>0.14000000000000001</v>
      </c>
      <c r="N54" s="48">
        <v>0.15</v>
      </c>
      <c r="O54" s="48">
        <v>0.16</v>
      </c>
      <c r="P54" s="48">
        <v>0.18</v>
      </c>
      <c r="Q54" s="48">
        <v>0.2</v>
      </c>
      <c r="R54" s="48">
        <v>0.24</v>
      </c>
      <c r="S54" s="48">
        <v>0.32</v>
      </c>
      <c r="T54" s="48">
        <v>0.36</v>
      </c>
    </row>
    <row r="55" spans="2:37">
      <c r="B55" s="49">
        <v>1</v>
      </c>
      <c r="C55" s="50">
        <f t="dataTable" ref="C55:T64" dt2D="1" dtr="0" r1="L1" r2="L2"/>
        <v>0.98039215686274594</v>
      </c>
      <c r="D55" s="50">
        <v>0.97087378640776778</v>
      </c>
      <c r="E55" s="50">
        <v>0.96153846153846234</v>
      </c>
      <c r="F55" s="50">
        <v>0.95238095238095322</v>
      </c>
      <c r="G55" s="50">
        <v>0.94339622641509513</v>
      </c>
      <c r="H55" s="50">
        <v>0.93457943925233722</v>
      </c>
      <c r="I55" s="50">
        <v>0.92592592592592671</v>
      </c>
      <c r="J55" s="50">
        <v>0.91743119266055118</v>
      </c>
      <c r="K55" s="50">
        <v>0.90909090909090984</v>
      </c>
      <c r="L55" s="50">
        <v>0.89285714285714357</v>
      </c>
      <c r="M55" s="50">
        <v>0.87719298245614108</v>
      </c>
      <c r="N55" s="50">
        <v>0.86956521739130388</v>
      </c>
      <c r="O55" s="50">
        <v>0.86206896551724099</v>
      </c>
      <c r="P55" s="50">
        <v>0.84745762711864381</v>
      </c>
      <c r="Q55" s="50">
        <v>0.83333333333333315</v>
      </c>
      <c r="R55" s="50">
        <v>0.80645161290322587</v>
      </c>
      <c r="S55" s="50">
        <v>0.75757575757575768</v>
      </c>
      <c r="T55" s="50">
        <v>0.73529411764705865</v>
      </c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</row>
    <row r="56" spans="2:37">
      <c r="B56" s="49">
        <v>2</v>
      </c>
      <c r="C56" s="50">
        <v>1.9415609381007302</v>
      </c>
      <c r="D56" s="50">
        <v>1.91346969554152</v>
      </c>
      <c r="E56" s="50">
        <v>1.8860946745562153</v>
      </c>
      <c r="F56" s="50">
        <v>1.8594104308390029</v>
      </c>
      <c r="G56" s="50">
        <v>1.8333926664293365</v>
      </c>
      <c r="H56" s="50">
        <v>1.8080181675255482</v>
      </c>
      <c r="I56" s="50">
        <v>1.7832647462277103</v>
      </c>
      <c r="J56" s="50">
        <v>1.7591111859271116</v>
      </c>
      <c r="K56" s="50">
        <v>1.735537190082646</v>
      </c>
      <c r="L56" s="50">
        <v>1.6900510204081642</v>
      </c>
      <c r="M56" s="50">
        <v>1.6466605109264401</v>
      </c>
      <c r="N56" s="50">
        <v>1.6257088846880898</v>
      </c>
      <c r="O56" s="50">
        <v>1.6052318668252077</v>
      </c>
      <c r="P56" s="50">
        <v>1.5656420568802065</v>
      </c>
      <c r="Q56" s="50">
        <v>1.5277777777777777</v>
      </c>
      <c r="R56" s="50">
        <v>1.4568158168574403</v>
      </c>
      <c r="S56" s="50">
        <v>1.3314967860422406</v>
      </c>
      <c r="T56" s="50">
        <v>1.2759515570934254</v>
      </c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</row>
    <row r="57" spans="2:37">
      <c r="B57" s="79">
        <v>3</v>
      </c>
      <c r="C57" s="50">
        <v>2.8838832726477719</v>
      </c>
      <c r="D57" s="50">
        <v>2.8286113548946812</v>
      </c>
      <c r="E57" s="147">
        <v>2.7750910332271297</v>
      </c>
      <c r="F57" s="50">
        <v>2.7232480293704802</v>
      </c>
      <c r="G57" s="50">
        <v>2.6730119494616398</v>
      </c>
      <c r="H57" s="50">
        <v>2.6243160444164007</v>
      </c>
      <c r="I57" s="50">
        <v>2.5770969872478804</v>
      </c>
      <c r="J57" s="50">
        <v>2.5312946659881761</v>
      </c>
      <c r="K57" s="77">
        <v>2.4868519909842246</v>
      </c>
      <c r="L57" s="50">
        <v>2.4018312682215761</v>
      </c>
      <c r="M57" s="50">
        <v>2.3216320271284565</v>
      </c>
      <c r="N57" s="50">
        <v>2.2832251171200775</v>
      </c>
      <c r="O57" s="50">
        <v>2.2458895403665582</v>
      </c>
      <c r="P57" s="50">
        <v>2.1742729295594971</v>
      </c>
      <c r="Q57" s="50">
        <v>2.1064814814814814</v>
      </c>
      <c r="R57" s="50">
        <v>1.9813030781108389</v>
      </c>
      <c r="S57" s="50">
        <v>1.7662854439713942</v>
      </c>
      <c r="T57" s="50">
        <v>1.67349379198046</v>
      </c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</row>
    <row r="58" spans="2:37">
      <c r="B58" s="49">
        <v>4</v>
      </c>
      <c r="C58" s="50">
        <v>3.8077286986742878</v>
      </c>
      <c r="D58" s="50">
        <v>3.7170984028103682</v>
      </c>
      <c r="E58" s="50">
        <v>3.6298952242568574</v>
      </c>
      <c r="F58" s="50">
        <v>3.5459505041623607</v>
      </c>
      <c r="G58" s="50">
        <v>3.4651056126996607</v>
      </c>
      <c r="H58" s="50">
        <v>3.387211256463925</v>
      </c>
      <c r="I58" s="50">
        <v>3.3121268400443342</v>
      </c>
      <c r="J58" s="50">
        <v>3.2397198770533731</v>
      </c>
      <c r="K58" s="50">
        <v>3.1698654463492946</v>
      </c>
      <c r="L58" s="50">
        <v>3.037349346626407</v>
      </c>
      <c r="M58" s="50">
        <v>2.9137123044986466</v>
      </c>
      <c r="N58" s="50">
        <v>2.8549783627131111</v>
      </c>
      <c r="O58" s="50">
        <v>2.7981806382470329</v>
      </c>
      <c r="P58" s="50">
        <v>2.690061804711438</v>
      </c>
      <c r="Q58" s="50">
        <v>2.5887345679012346</v>
      </c>
      <c r="R58" s="50">
        <v>2.4042766758958383</v>
      </c>
      <c r="S58" s="50">
        <v>2.0956707908874201</v>
      </c>
      <c r="T58" s="50">
        <v>1.9658042588091618</v>
      </c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</row>
    <row r="59" spans="2:37">
      <c r="B59" s="49">
        <v>5</v>
      </c>
      <c r="C59" s="50">
        <v>4.7134595085042061</v>
      </c>
      <c r="D59" s="50">
        <v>4.5797071871945301</v>
      </c>
      <c r="E59" s="50">
        <v>4.4518223310162108</v>
      </c>
      <c r="F59" s="50">
        <v>4.3294766706308208</v>
      </c>
      <c r="G59" s="50">
        <v>4.212363785565719</v>
      </c>
      <c r="H59" s="50">
        <v>4.100197435947595</v>
      </c>
      <c r="I59" s="50">
        <v>3.9927100370780875</v>
      </c>
      <c r="J59" s="50">
        <v>3.8896512633517193</v>
      </c>
      <c r="K59" s="50">
        <v>3.7907867694084505</v>
      </c>
      <c r="L59" s="50">
        <v>3.6047762023450067</v>
      </c>
      <c r="M59" s="50">
        <v>3.4330809688584623</v>
      </c>
      <c r="N59" s="50">
        <v>3.352155098011401</v>
      </c>
      <c r="O59" s="50">
        <v>3.274293653661235</v>
      </c>
      <c r="P59" s="50">
        <v>3.1271710209418959</v>
      </c>
      <c r="Q59" s="50">
        <v>2.9906121399176953</v>
      </c>
      <c r="R59" s="50">
        <v>2.7453844160450305</v>
      </c>
      <c r="S59" s="50">
        <v>2.3452051446116822</v>
      </c>
      <c r="T59" s="50">
        <v>2.1807384255949716</v>
      </c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</row>
    <row r="60" spans="2:37">
      <c r="B60" s="49">
        <v>6</v>
      </c>
      <c r="C60" s="50">
        <v>5.6014308906903993</v>
      </c>
      <c r="D60" s="50">
        <v>5.4171914438781865</v>
      </c>
      <c r="E60" s="50">
        <v>5.2421368567463569</v>
      </c>
      <c r="F60" s="50">
        <v>5.0756920672674468</v>
      </c>
      <c r="G60" s="50">
        <v>4.9173243260053949</v>
      </c>
      <c r="H60" s="50">
        <v>4.7665396597641063</v>
      </c>
      <c r="I60" s="50">
        <v>4.6228796639611929</v>
      </c>
      <c r="J60" s="50">
        <v>4.4859185902309351</v>
      </c>
      <c r="K60" s="50">
        <v>4.355260699462228</v>
      </c>
      <c r="L60" s="50">
        <v>4.1114073235223279</v>
      </c>
      <c r="M60" s="50">
        <v>3.8886675165425109</v>
      </c>
      <c r="N60" s="50">
        <v>3.784482693922957</v>
      </c>
      <c r="O60" s="50">
        <v>3.6847359083286508</v>
      </c>
      <c r="P60" s="50">
        <v>3.4976025601202512</v>
      </c>
      <c r="Q60" s="50">
        <v>3.3255101165980792</v>
      </c>
      <c r="R60" s="50">
        <v>3.0204713032621218</v>
      </c>
      <c r="S60" s="50">
        <v>2.5342463216755169</v>
      </c>
      <c r="T60" s="50">
        <v>2.3387782541139499</v>
      </c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</row>
    <row r="61" spans="2:37">
      <c r="B61" s="49">
        <v>7</v>
      </c>
      <c r="C61" s="50">
        <v>6.4719910693043037</v>
      </c>
      <c r="D61" s="50">
        <v>6.2302829552215417</v>
      </c>
      <c r="E61" s="50">
        <v>6.0020546699484187</v>
      </c>
      <c r="F61" s="50">
        <v>5.7863733973975711</v>
      </c>
      <c r="G61" s="50">
        <v>5.5823814396277331</v>
      </c>
      <c r="H61" s="50">
        <v>5.3892894016486981</v>
      </c>
      <c r="I61" s="50">
        <v>5.2063700592233273</v>
      </c>
      <c r="J61" s="50">
        <v>5.0329528350742532</v>
      </c>
      <c r="K61" s="50">
        <v>4.8684188176929348</v>
      </c>
      <c r="L61" s="50">
        <v>4.5637565388592209</v>
      </c>
      <c r="M61" s="50">
        <v>4.2883048390723779</v>
      </c>
      <c r="N61" s="50">
        <v>4.1604197338460489</v>
      </c>
      <c r="O61" s="50">
        <v>4.0385654382143539</v>
      </c>
      <c r="P61" s="50">
        <v>3.8115275933222468</v>
      </c>
      <c r="Q61" s="50">
        <v>3.6045917638317326</v>
      </c>
      <c r="R61" s="50">
        <v>3.2423155671468726</v>
      </c>
      <c r="S61" s="50">
        <v>2.6774593346026641</v>
      </c>
      <c r="T61" s="50">
        <v>2.4549840103779039</v>
      </c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</row>
    <row r="62" spans="2:37">
      <c r="B62" s="49">
        <v>8</v>
      </c>
      <c r="C62" s="50">
        <v>7.3254814404944195</v>
      </c>
      <c r="D62" s="50">
        <v>7.0196921895354745</v>
      </c>
      <c r="E62" s="50">
        <v>6.7327448749504049</v>
      </c>
      <c r="F62" s="50">
        <v>6.4632127594262556</v>
      </c>
      <c r="G62" s="50">
        <v>6.2097938109695594</v>
      </c>
      <c r="H62" s="50">
        <v>5.9712985062137358</v>
      </c>
      <c r="I62" s="50">
        <v>5.7466389437253032</v>
      </c>
      <c r="J62" s="50">
        <v>5.5348191147470214</v>
      </c>
      <c r="K62" s="50">
        <v>5.3349261979026679</v>
      </c>
      <c r="L62" s="50">
        <v>4.967639766838591</v>
      </c>
      <c r="M62" s="50">
        <v>4.6388638939231388</v>
      </c>
      <c r="N62" s="50">
        <v>4.4873215076922159</v>
      </c>
      <c r="O62" s="50">
        <v>4.3435908950123743</v>
      </c>
      <c r="P62" s="50">
        <v>4.077565757052751</v>
      </c>
      <c r="Q62" s="50">
        <v>3.83715980319311</v>
      </c>
      <c r="R62" s="50">
        <v>3.4212222315700584</v>
      </c>
      <c r="S62" s="50">
        <v>2.7859540413656547</v>
      </c>
      <c r="T62" s="50">
        <v>2.5404294193955179</v>
      </c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</row>
    <row r="63" spans="2:37">
      <c r="B63" s="49">
        <v>9</v>
      </c>
      <c r="C63" s="50">
        <v>8.1622367063670787</v>
      </c>
      <c r="D63" s="50">
        <v>7.7861089218791024</v>
      </c>
      <c r="E63" s="50">
        <v>7.4353316105292375</v>
      </c>
      <c r="F63" s="50">
        <v>7.107821675644054</v>
      </c>
      <c r="G63" s="50">
        <v>6.8016922744995831</v>
      </c>
      <c r="H63" s="50">
        <v>6.5152322487978855</v>
      </c>
      <c r="I63" s="50">
        <v>6.2468879108567625</v>
      </c>
      <c r="J63" s="50">
        <v>5.9952468942633228</v>
      </c>
      <c r="K63" s="50">
        <v>5.7590238162751533</v>
      </c>
      <c r="L63" s="50">
        <v>5.3282497918201708</v>
      </c>
      <c r="M63" s="50">
        <v>4.9463718367746834</v>
      </c>
      <c r="N63" s="50">
        <v>4.771583919732362</v>
      </c>
      <c r="O63" s="50">
        <v>4.6065438750106678</v>
      </c>
      <c r="P63" s="50">
        <v>4.3030218280108059</v>
      </c>
      <c r="Q63" s="50">
        <v>4.0309665026609256</v>
      </c>
      <c r="R63" s="50">
        <v>3.5655017996532732</v>
      </c>
      <c r="S63" s="50">
        <v>2.8681470010345866</v>
      </c>
      <c r="T63" s="50">
        <v>2.6032569260261162</v>
      </c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</row>
    <row r="64" spans="2:37">
      <c r="B64" s="49">
        <v>10</v>
      </c>
      <c r="C64" s="50">
        <v>8.9825850062422354</v>
      </c>
      <c r="D64" s="50">
        <v>8.5302028367758282</v>
      </c>
      <c r="E64" s="50">
        <v>8.1108957793550349</v>
      </c>
      <c r="F64" s="50">
        <v>7.7217349291848132</v>
      </c>
      <c r="G64" s="50">
        <v>7.3600870514147019</v>
      </c>
      <c r="H64" s="50">
        <v>7.0235815409326028</v>
      </c>
      <c r="I64" s="50">
        <v>6.7100813989414467</v>
      </c>
      <c r="J64" s="50">
        <v>6.4176577011590128</v>
      </c>
      <c r="K64" s="50">
        <v>6.1445671057046853</v>
      </c>
      <c r="L64" s="50">
        <v>5.650223028410867</v>
      </c>
      <c r="M64" s="50">
        <v>5.2161156462935825</v>
      </c>
      <c r="N64" s="50">
        <v>5.0187686258542286</v>
      </c>
      <c r="O64" s="50">
        <v>4.8332274784574718</v>
      </c>
      <c r="P64" s="50">
        <v>4.4940862949244123</v>
      </c>
      <c r="Q64" s="50">
        <v>4.1924720855507713</v>
      </c>
      <c r="R64" s="50">
        <v>3.6818562900429619</v>
      </c>
      <c r="S64" s="50">
        <v>2.9304143947231722</v>
      </c>
      <c r="T64" s="50">
        <v>2.6494536220780267</v>
      </c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</row>
  </sheetData>
  <phoneticPr fontId="13" type="noConversion"/>
  <pageMargins left="0.55000000000000004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9"/>
  <sheetViews>
    <sheetView topLeftCell="A16" zoomScale="110" zoomScaleNormal="110" workbookViewId="0">
      <selection activeCell="C39" sqref="C39:D39"/>
    </sheetView>
  </sheetViews>
  <sheetFormatPr defaultRowHeight="15"/>
  <cols>
    <col min="1" max="1" width="17.28515625" bestFit="1" customWidth="1"/>
    <col min="2" max="2" width="11" customWidth="1"/>
    <col min="3" max="3" width="10.28515625" bestFit="1" customWidth="1"/>
    <col min="4" max="4" width="10.85546875" customWidth="1"/>
    <col min="10" max="10" width="10.28515625" bestFit="1" customWidth="1"/>
    <col min="12" max="12" width="2.7109375" customWidth="1"/>
    <col min="18" max="18" width="10.85546875" customWidth="1"/>
  </cols>
  <sheetData>
    <row r="1" spans="1:20">
      <c r="B1" t="s">
        <v>123</v>
      </c>
    </row>
    <row r="2" spans="1:20">
      <c r="B2" t="s">
        <v>202</v>
      </c>
    </row>
    <row r="3" spans="1:20">
      <c r="B3" t="s">
        <v>124</v>
      </c>
    </row>
    <row r="6" spans="1:20">
      <c r="B6" s="60" t="s">
        <v>74</v>
      </c>
      <c r="N6" s="92" t="s">
        <v>125</v>
      </c>
    </row>
    <row r="7" spans="1:20">
      <c r="B7" t="s">
        <v>187</v>
      </c>
      <c r="N7" s="148" t="s">
        <v>126</v>
      </c>
    </row>
    <row r="8" spans="1:20">
      <c r="I8">
        <v>0</v>
      </c>
      <c r="J8" s="54">
        <v>1</v>
      </c>
      <c r="K8" s="7"/>
      <c r="N8" s="92" t="s">
        <v>127</v>
      </c>
    </row>
    <row r="9" spans="1:20" ht="17.25">
      <c r="A9" t="s">
        <v>130</v>
      </c>
      <c r="B9" s="61" t="s">
        <v>86</v>
      </c>
      <c r="D9" t="s">
        <v>85</v>
      </c>
      <c r="I9">
        <f>-C14</f>
        <v>-970</v>
      </c>
      <c r="J9" s="11">
        <f>C12</f>
        <v>1000</v>
      </c>
    </row>
    <row r="10" spans="1:20" ht="17.25">
      <c r="A10" t="s">
        <v>131</v>
      </c>
      <c r="B10" s="61" t="s">
        <v>87</v>
      </c>
      <c r="N10" t="s">
        <v>128</v>
      </c>
      <c r="Q10" t="s">
        <v>129</v>
      </c>
    </row>
    <row r="11" spans="1:20">
      <c r="A11" t="s">
        <v>132</v>
      </c>
      <c r="B11" s="88" t="s">
        <v>73</v>
      </c>
      <c r="C11" s="54"/>
      <c r="D11" s="54"/>
      <c r="E11" s="54"/>
      <c r="F11" s="54"/>
      <c r="G11" s="54"/>
      <c r="I11">
        <v>0</v>
      </c>
      <c r="J11" s="54">
        <v>1</v>
      </c>
      <c r="K11" s="54">
        <v>2</v>
      </c>
    </row>
    <row r="12" spans="1:20">
      <c r="B12" s="89" t="s">
        <v>70</v>
      </c>
      <c r="C12" s="63">
        <v>1000</v>
      </c>
      <c r="D12" s="63">
        <f>C12</f>
        <v>1000</v>
      </c>
      <c r="E12" t="s">
        <v>16</v>
      </c>
      <c r="I12">
        <f>-D14</f>
        <v>-850</v>
      </c>
      <c r="K12" s="11">
        <f>D12</f>
        <v>1000</v>
      </c>
      <c r="O12" t="s">
        <v>6</v>
      </c>
    </row>
    <row r="13" spans="1:20">
      <c r="B13" s="89" t="s">
        <v>13</v>
      </c>
      <c r="C13" s="62">
        <v>1</v>
      </c>
      <c r="D13" s="62">
        <v>2</v>
      </c>
      <c r="E13" t="s">
        <v>12</v>
      </c>
    </row>
    <row r="14" spans="1:20">
      <c r="B14" s="89" t="s">
        <v>71</v>
      </c>
      <c r="C14" s="62">
        <v>970</v>
      </c>
      <c r="D14" s="62">
        <v>850</v>
      </c>
      <c r="E14" t="s">
        <v>75</v>
      </c>
    </row>
    <row r="15" spans="1:20">
      <c r="B15" s="64"/>
      <c r="C15" s="64"/>
      <c r="D15" s="64"/>
      <c r="E15" s="54"/>
      <c r="F15" s="54"/>
      <c r="H15" s="3"/>
      <c r="I15" t="s">
        <v>106</v>
      </c>
      <c r="J15" s="3"/>
      <c r="K15" s="3"/>
    </row>
    <row r="16" spans="1:20">
      <c r="B16" s="61" t="s">
        <v>82</v>
      </c>
      <c r="C16" s="65">
        <f>C12-C14</f>
        <v>30</v>
      </c>
      <c r="D16" s="65">
        <f>D12-D14</f>
        <v>150</v>
      </c>
      <c r="E16" s="2" t="s">
        <v>76</v>
      </c>
      <c r="H16" s="103"/>
      <c r="I16" s="104" t="s">
        <v>7</v>
      </c>
      <c r="J16" s="105"/>
      <c r="K16" s="103"/>
      <c r="N16" s="3"/>
      <c r="O16" t="s">
        <v>106</v>
      </c>
      <c r="Q16" s="3"/>
      <c r="R16" s="3"/>
      <c r="T16" t="s">
        <v>188</v>
      </c>
    </row>
    <row r="17" spans="1:22" ht="15.75" thickBot="1">
      <c r="B17" s="61" t="s">
        <v>78</v>
      </c>
      <c r="C17" s="42">
        <f>C16/C14</f>
        <v>3.0927835051546393E-2</v>
      </c>
      <c r="D17" s="42">
        <f>D16/D14</f>
        <v>0.17647058823529413</v>
      </c>
      <c r="E17" s="2" t="s">
        <v>77</v>
      </c>
      <c r="H17" s="3"/>
      <c r="I17" s="107" t="s">
        <v>97</v>
      </c>
      <c r="J17" s="109">
        <f>K18-I18</f>
        <v>9.999999999999995E-3</v>
      </c>
      <c r="K17" s="94">
        <f>K19-I19</f>
        <v>2.1700000000000053E-2</v>
      </c>
      <c r="N17" s="103"/>
      <c r="O17" s="3"/>
      <c r="P17" s="3"/>
      <c r="Q17" s="95" t="s">
        <v>189</v>
      </c>
      <c r="R17" s="103"/>
    </row>
    <row r="18" spans="1:22" ht="15.75">
      <c r="B18" s="61" t="s">
        <v>10</v>
      </c>
      <c r="C18" s="114">
        <f>(((C12/C14))^(1/C13))-1</f>
        <v>3.0927835051546282E-2</v>
      </c>
      <c r="D18" s="114">
        <f>(((D12/D14))^(1/D13))-1</f>
        <v>8.4652289093280819E-2</v>
      </c>
      <c r="E18" t="s">
        <v>107</v>
      </c>
      <c r="H18" t="s">
        <v>98</v>
      </c>
      <c r="I18" s="106">
        <f>IF!I10</f>
        <v>0.08</v>
      </c>
      <c r="J18" s="106" t="s">
        <v>99</v>
      </c>
      <c r="K18" s="106">
        <f>IF!J10</f>
        <v>0.09</v>
      </c>
      <c r="N18" s="3"/>
      <c r="O18" s="95" t="s">
        <v>150</v>
      </c>
      <c r="P18" s="95"/>
      <c r="Q18" s="109">
        <f>R19-O19</f>
        <v>9.999999999999995E-3</v>
      </c>
      <c r="R18" s="95" t="s">
        <v>149</v>
      </c>
      <c r="T18" s="149">
        <f>Q18</f>
        <v>9.999999999999995E-3</v>
      </c>
      <c r="U18" s="150"/>
      <c r="V18" s="151" t="s">
        <v>190</v>
      </c>
    </row>
    <row r="19" spans="1:22">
      <c r="B19" s="61" t="s">
        <v>79</v>
      </c>
      <c r="C19" s="42">
        <f>C12/C14</f>
        <v>1.0309278350515463</v>
      </c>
      <c r="D19" s="42">
        <f>D12/D14</f>
        <v>1.1764705882352942</v>
      </c>
      <c r="I19" s="108">
        <f>IF!I12</f>
        <v>1.1664000000000001</v>
      </c>
      <c r="J19" s="94">
        <f>D19</f>
        <v>1.1764705882352942</v>
      </c>
      <c r="K19" s="108">
        <f>IF!J12</f>
        <v>1.1881000000000002</v>
      </c>
      <c r="N19" t="s">
        <v>98</v>
      </c>
      <c r="O19" s="152">
        <f>IF!I24</f>
        <v>0.08</v>
      </c>
      <c r="P19" s="153"/>
      <c r="Q19" s="154" t="s">
        <v>191</v>
      </c>
      <c r="R19" s="155">
        <f>IF!J24</f>
        <v>0.09</v>
      </c>
      <c r="T19" s="156"/>
      <c r="U19" s="7"/>
      <c r="V19" s="157"/>
    </row>
    <row r="20" spans="1:22" ht="15.75" thickBot="1">
      <c r="B20" s="61" t="s">
        <v>72</v>
      </c>
      <c r="C20" s="61" t="s">
        <v>88</v>
      </c>
      <c r="D20" s="61"/>
      <c r="E20" s="61" t="s">
        <v>83</v>
      </c>
      <c r="F20" s="61" t="s">
        <v>92</v>
      </c>
      <c r="I20" s="95" t="s">
        <v>97</v>
      </c>
      <c r="J20" s="1"/>
      <c r="K20" s="94">
        <f>K19-J19</f>
        <v>1.1629411764705999E-2</v>
      </c>
      <c r="O20" s="158">
        <f>IF!I26</f>
        <v>0.85733882030178321</v>
      </c>
      <c r="P20" s="159"/>
      <c r="Q20" s="160">
        <v>0.85</v>
      </c>
      <c r="R20" s="161">
        <f>IF!J26</f>
        <v>0.84167999326655996</v>
      </c>
      <c r="T20" s="162">
        <f>Q21</f>
        <v>-1.5658827035223255E-2</v>
      </c>
      <c r="U20" s="93"/>
      <c r="V20" s="163">
        <f>R23</f>
        <v>-8.3200067334400218E-3</v>
      </c>
    </row>
    <row r="21" spans="1:22" ht="15.75">
      <c r="C21" s="164">
        <f>IF!D10</f>
        <v>0.03</v>
      </c>
      <c r="D21" s="1"/>
      <c r="E21" s="61" t="s">
        <v>84</v>
      </c>
      <c r="J21" s="101">
        <f>K18-J22</f>
        <v>8.4640824071564064E-2</v>
      </c>
      <c r="K21" s="171"/>
      <c r="O21" s="107" t="s">
        <v>192</v>
      </c>
      <c r="P21" s="107"/>
      <c r="Q21" s="165">
        <f>R20-O20</f>
        <v>-1.5658827035223255E-2</v>
      </c>
      <c r="R21" s="95" t="s">
        <v>193</v>
      </c>
    </row>
    <row r="22" spans="1:22" ht="15.75">
      <c r="B22" s="61" t="s">
        <v>10</v>
      </c>
      <c r="C22" s="166"/>
      <c r="D22" s="1"/>
      <c r="J22" s="166">
        <f>J17*(K20/K17)</f>
        <v>5.3591759284359278E-3</v>
      </c>
      <c r="K22" s="99"/>
      <c r="O22" s="5"/>
      <c r="P22" s="5"/>
      <c r="Q22" s="107" t="s">
        <v>194</v>
      </c>
      <c r="T22" s="4" t="s">
        <v>190</v>
      </c>
      <c r="U22" s="99">
        <f>(T18*V20)/(T20)</f>
        <v>5.3133013824885099E-3</v>
      </c>
      <c r="V22" s="167"/>
    </row>
    <row r="23" spans="1:22">
      <c r="B23" s="100" t="s">
        <v>93</v>
      </c>
      <c r="C23" s="175">
        <f>C12*C24</f>
        <v>970</v>
      </c>
      <c r="D23" s="175">
        <f>D12*D24</f>
        <v>850</v>
      </c>
      <c r="E23" s="100" t="s">
        <v>94</v>
      </c>
      <c r="F23" s="61" t="s">
        <v>90</v>
      </c>
      <c r="J23" s="1" t="s">
        <v>100</v>
      </c>
      <c r="O23" s="168">
        <f>Q20-O20</f>
        <v>-7.3388203017832332E-3</v>
      </c>
      <c r="R23" s="168">
        <f>R20-Q20</f>
        <v>-8.3200067334400218E-3</v>
      </c>
      <c r="T23" s="1" t="s">
        <v>195</v>
      </c>
      <c r="U23" s="101">
        <f>R19-U22</f>
        <v>8.4686698617511491E-2</v>
      </c>
    </row>
    <row r="24" spans="1:22" ht="15.75">
      <c r="B24" s="57"/>
      <c r="C24" s="120">
        <f>C14/C12</f>
        <v>0.97</v>
      </c>
      <c r="D24" s="120">
        <f>D14/D12</f>
        <v>0.85</v>
      </c>
      <c r="E24" s="100" t="s">
        <v>95</v>
      </c>
      <c r="O24" s="169" t="s">
        <v>196</v>
      </c>
      <c r="R24" s="169" t="s">
        <v>197</v>
      </c>
    </row>
    <row r="25" spans="1:22" ht="16.5" thickBot="1">
      <c r="I25" s="104" t="s">
        <v>8</v>
      </c>
      <c r="O25" s="169" t="s">
        <v>198</v>
      </c>
      <c r="R25" s="169" t="s">
        <v>199</v>
      </c>
      <c r="T25" t="s">
        <v>6</v>
      </c>
    </row>
    <row r="26" spans="1:22" ht="15.75">
      <c r="B26" s="61" t="s">
        <v>10</v>
      </c>
      <c r="C26" s="166">
        <f>RATE(C13,,C14,-C12)</f>
        <v>3.0927835051546403E-2</v>
      </c>
      <c r="D26" s="166">
        <f>RATE(D13,,D14,-D12)</f>
        <v>8.4652289093280944E-2</v>
      </c>
      <c r="E26" s="2" t="s">
        <v>105</v>
      </c>
      <c r="H26" s="3"/>
      <c r="I26" s="107" t="s">
        <v>97</v>
      </c>
      <c r="J26" s="109">
        <f>K27-I27</f>
        <v>9.999999999999995E-3</v>
      </c>
      <c r="K26" s="94">
        <f>K28-I28</f>
        <v>-1.5658827035223255E-2</v>
      </c>
      <c r="T26" s="149">
        <f>Q18</f>
        <v>9.999999999999995E-3</v>
      </c>
      <c r="U26" s="150"/>
      <c r="V26" s="151" t="s">
        <v>200</v>
      </c>
    </row>
    <row r="27" spans="1:22">
      <c r="B27" s="61"/>
      <c r="C27" s="172"/>
      <c r="H27" t="s">
        <v>98</v>
      </c>
      <c r="I27" s="106">
        <f>IF!I24</f>
        <v>0.08</v>
      </c>
      <c r="J27" s="106" t="s">
        <v>99</v>
      </c>
      <c r="K27" s="106">
        <f>IF!J24</f>
        <v>0.09</v>
      </c>
      <c r="T27" s="156"/>
      <c r="U27" s="7"/>
      <c r="V27" s="157"/>
    </row>
    <row r="28" spans="1:22" ht="15.75" thickBot="1">
      <c r="A28" s="61"/>
      <c r="I28" s="108">
        <f>IF!I26</f>
        <v>0.85733882030178321</v>
      </c>
      <c r="J28" s="94">
        <f>D23</f>
        <v>850</v>
      </c>
      <c r="K28" s="108">
        <f>IF!J26</f>
        <v>0.84167999326655996</v>
      </c>
      <c r="T28" s="162">
        <f>Q21</f>
        <v>-1.5658827035223255E-2</v>
      </c>
      <c r="U28" s="93"/>
      <c r="V28" s="163">
        <f>O23</f>
        <v>-7.3388203017832332E-3</v>
      </c>
    </row>
    <row r="29" spans="1:22" ht="17.25">
      <c r="A29" s="61" t="s">
        <v>87</v>
      </c>
      <c r="I29" s="95" t="s">
        <v>97</v>
      </c>
      <c r="J29" s="1"/>
      <c r="K29" s="94">
        <f>K28-J28</f>
        <v>-849.15832000673345</v>
      </c>
    </row>
    <row r="30" spans="1:22" ht="16.5" thickBot="1">
      <c r="B30" s="93"/>
      <c r="C30" s="93"/>
      <c r="D30" s="93"/>
      <c r="J30" s="101">
        <f>K27-J31</f>
        <v>-542.19731059907656</v>
      </c>
      <c r="Q30" t="s">
        <v>3</v>
      </c>
      <c r="R30" s="99">
        <f>O19+((Q18/(O20+ABS(R20))*O20))</f>
        <v>8.5046081970694409E-2</v>
      </c>
      <c r="T30" s="4" t="s">
        <v>201</v>
      </c>
      <c r="U30" s="99">
        <f>(T26*V28)/(T28)</f>
        <v>4.6866986175114851E-3</v>
      </c>
    </row>
    <row r="31" spans="1:22">
      <c r="A31" t="s">
        <v>133</v>
      </c>
      <c r="B31" s="1" t="s">
        <v>70</v>
      </c>
      <c r="C31" s="170">
        <v>1000</v>
      </c>
      <c r="D31" s="170">
        <v>1000</v>
      </c>
      <c r="E31" t="s">
        <v>118</v>
      </c>
      <c r="J31" s="166">
        <f>J26*(K29/K26)</f>
        <v>542.28731059907659</v>
      </c>
      <c r="T31" s="1" t="s">
        <v>195</v>
      </c>
      <c r="U31" s="101">
        <f>O19+U30</f>
        <v>8.4686698617511491E-2</v>
      </c>
    </row>
    <row r="32" spans="1:22">
      <c r="A32" t="s">
        <v>134</v>
      </c>
      <c r="B32" s="1" t="s">
        <v>135</v>
      </c>
      <c r="C32" s="173">
        <v>0.06</v>
      </c>
      <c r="D32" s="173">
        <v>0.08</v>
      </c>
      <c r="E32" t="s">
        <v>136</v>
      </c>
      <c r="J32" s="1" t="s">
        <v>100</v>
      </c>
    </row>
    <row r="33" spans="1:5" ht="15.75" thickBot="1">
      <c r="A33" t="s">
        <v>12</v>
      </c>
      <c r="B33" s="8" t="s">
        <v>13</v>
      </c>
      <c r="C33" s="8">
        <v>1</v>
      </c>
      <c r="D33" s="8">
        <v>2</v>
      </c>
      <c r="E33" t="s">
        <v>137</v>
      </c>
    </row>
    <row r="35" spans="1:5">
      <c r="B35" s="4" t="s">
        <v>71</v>
      </c>
      <c r="C35" s="127">
        <f>PV(C32,C33,,-C31)</f>
        <v>943.39622641509425</v>
      </c>
      <c r="D35" s="127">
        <f>PV(D32,D33,,-D31)</f>
        <v>857.33882030178324</v>
      </c>
      <c r="E35" t="s">
        <v>138</v>
      </c>
    </row>
    <row r="37" spans="1:5">
      <c r="B37" t="s">
        <v>139</v>
      </c>
      <c r="C37" s="108">
        <f>1/(1+C32)^(C33)</f>
        <v>0.94339622641509424</v>
      </c>
      <c r="D37" s="108">
        <f>1/(1+D32)^(D33)</f>
        <v>0.85733882030178321</v>
      </c>
      <c r="E37" t="s">
        <v>140</v>
      </c>
    </row>
    <row r="38" spans="1:5">
      <c r="B38" t="s">
        <v>139</v>
      </c>
      <c r="C38" s="108">
        <f>PV(C32,C33,,-1)</f>
        <v>0.94339622641509424</v>
      </c>
      <c r="D38" s="108">
        <f>PV(D32,D33,,-1)</f>
        <v>0.85733882030178321</v>
      </c>
      <c r="E38" t="s">
        <v>138</v>
      </c>
    </row>
    <row r="39" spans="1:5">
      <c r="B39" s="1" t="s">
        <v>71</v>
      </c>
      <c r="C39" s="174">
        <f>C31*C38</f>
        <v>943.39622641509425</v>
      </c>
      <c r="D39" s="174">
        <f>D31*D38</f>
        <v>857.33882030178324</v>
      </c>
    </row>
  </sheetData>
  <phoneticPr fontId="17" type="noConversion"/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  <oleObjects>
    <oleObject progId="Equation.3" shapeId="6344" r:id="rId4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B1:L63"/>
  <sheetViews>
    <sheetView topLeftCell="A4" workbookViewId="0">
      <selection activeCell="D63" sqref="D63"/>
    </sheetView>
  </sheetViews>
  <sheetFormatPr defaultRowHeight="15"/>
  <cols>
    <col min="2" max="2" width="25.85546875" bestFit="1" customWidth="1"/>
    <col min="3" max="3" width="7.5703125" customWidth="1"/>
    <col min="4" max="4" width="21.5703125" customWidth="1"/>
    <col min="5" max="5" width="14.85546875" customWidth="1"/>
    <col min="6" max="6" width="9.85546875" bestFit="1" customWidth="1"/>
  </cols>
  <sheetData>
    <row r="1" spans="2:12">
      <c r="B1" t="s">
        <v>119</v>
      </c>
    </row>
    <row r="2" spans="2:12">
      <c r="B2" t="s">
        <v>183</v>
      </c>
    </row>
    <row r="3" spans="2:12">
      <c r="B3" t="s">
        <v>184</v>
      </c>
    </row>
    <row r="4" spans="2:12">
      <c r="B4" t="s">
        <v>120</v>
      </c>
    </row>
    <row r="5" spans="2:12">
      <c r="B5" t="s">
        <v>121</v>
      </c>
    </row>
    <row r="6" spans="2:12">
      <c r="B6" t="s">
        <v>122</v>
      </c>
    </row>
    <row r="8" spans="2:12">
      <c r="B8" s="60" t="s">
        <v>69</v>
      </c>
      <c r="D8" s="13"/>
      <c r="E8" s="13"/>
      <c r="F8" s="13"/>
      <c r="L8" s="126" t="s">
        <v>108</v>
      </c>
    </row>
    <row r="9" spans="2:12">
      <c r="B9" s="13"/>
      <c r="C9" s="13"/>
      <c r="D9" s="13"/>
      <c r="E9" s="13"/>
      <c r="F9" s="13"/>
      <c r="L9" t="s">
        <v>109</v>
      </c>
    </row>
    <row r="10" spans="2:12">
      <c r="F10" s="54">
        <v>0</v>
      </c>
      <c r="G10" s="54">
        <v>1</v>
      </c>
      <c r="H10" s="54">
        <v>2</v>
      </c>
      <c r="I10" s="54">
        <v>3</v>
      </c>
      <c r="L10" t="s">
        <v>110</v>
      </c>
    </row>
    <row r="11" spans="2:12">
      <c r="B11" s="13"/>
      <c r="C11" s="15" t="s">
        <v>11</v>
      </c>
      <c r="D11" s="16"/>
      <c r="F11" s="96">
        <f>-D14</f>
        <v>-1000</v>
      </c>
      <c r="G11" s="83">
        <f>$D$18</f>
        <v>40</v>
      </c>
      <c r="H11" s="83">
        <f t="shared" ref="H11:I11" si="0">$D$18</f>
        <v>40</v>
      </c>
      <c r="I11" s="83">
        <f t="shared" si="0"/>
        <v>40</v>
      </c>
      <c r="L11" t="s">
        <v>111</v>
      </c>
    </row>
    <row r="12" spans="2:12">
      <c r="B12" s="13"/>
      <c r="C12" s="17"/>
      <c r="D12" s="17"/>
      <c r="F12" s="84"/>
      <c r="G12" s="85"/>
      <c r="H12" s="85"/>
      <c r="I12" s="86">
        <f>D14</f>
        <v>1000</v>
      </c>
    </row>
    <row r="13" spans="2:12">
      <c r="B13" s="13"/>
      <c r="C13" s="27"/>
      <c r="D13" s="27"/>
      <c r="F13" s="81"/>
      <c r="G13" s="16"/>
      <c r="H13" s="16"/>
      <c r="I13" s="23"/>
    </row>
    <row r="14" spans="2:12">
      <c r="B14" s="22" t="s">
        <v>16</v>
      </c>
      <c r="C14" s="90" t="s">
        <v>17</v>
      </c>
      <c r="D14" s="29">
        <v>1000</v>
      </c>
      <c r="E14" s="16"/>
      <c r="F14" s="16"/>
      <c r="G14" s="16"/>
      <c r="H14" s="23"/>
      <c r="I14" s="18"/>
    </row>
    <row r="15" spans="2:12">
      <c r="B15" s="18" t="s">
        <v>18</v>
      </c>
      <c r="C15" s="91" t="s">
        <v>115</v>
      </c>
      <c r="D15" s="20">
        <v>0.04</v>
      </c>
      <c r="E15" s="16"/>
      <c r="F15" s="16"/>
      <c r="G15" s="16"/>
      <c r="H15" s="23"/>
      <c r="I15" s="10"/>
    </row>
    <row r="16" spans="2:12">
      <c r="B16" s="18" t="s">
        <v>12</v>
      </c>
      <c r="C16" s="91" t="s">
        <v>13</v>
      </c>
      <c r="D16" s="19">
        <v>3</v>
      </c>
      <c r="E16" s="16"/>
      <c r="F16" s="16"/>
      <c r="G16" s="16"/>
      <c r="H16" s="30"/>
      <c r="I16" s="30"/>
    </row>
    <row r="17" spans="2:12">
      <c r="C17" s="92"/>
      <c r="E17" s="16"/>
      <c r="F17" s="16"/>
      <c r="G17" s="16"/>
      <c r="H17" s="23"/>
      <c r="I17" s="10"/>
    </row>
    <row r="18" spans="2:12">
      <c r="B18" s="10" t="s">
        <v>5</v>
      </c>
      <c r="C18" s="91" t="s">
        <v>15</v>
      </c>
      <c r="D18" s="21">
        <f>D14*D15</f>
        <v>40</v>
      </c>
      <c r="E18" s="15"/>
      <c r="F18" s="16"/>
      <c r="G18" s="16"/>
      <c r="H18" s="10"/>
      <c r="I18" s="18"/>
    </row>
    <row r="19" spans="2:12">
      <c r="B19" s="18" t="s">
        <v>14</v>
      </c>
      <c r="C19" s="91" t="s">
        <v>4</v>
      </c>
      <c r="D19" s="20">
        <v>4.4999999999999998E-2</v>
      </c>
      <c r="E19" s="16"/>
      <c r="F19" s="16"/>
      <c r="G19" s="16"/>
      <c r="H19" s="16"/>
      <c r="I19" s="16"/>
    </row>
    <row r="20" spans="2:12" ht="15.75" thickBot="1">
      <c r="B20" s="24" t="s">
        <v>96</v>
      </c>
      <c r="C20" s="24"/>
      <c r="D20" s="24"/>
      <c r="E20" s="16"/>
      <c r="F20" s="16"/>
      <c r="G20" s="16"/>
      <c r="H20" s="16"/>
      <c r="I20" s="16"/>
    </row>
    <row r="21" spans="2:12" ht="15.75" thickTop="1">
      <c r="B21" s="13"/>
      <c r="C21" s="16"/>
      <c r="D21" s="16"/>
      <c r="E21" s="16"/>
      <c r="F21" s="16"/>
      <c r="G21" s="16"/>
      <c r="H21" s="16"/>
      <c r="I21" s="16"/>
      <c r="L21" t="s">
        <v>167</v>
      </c>
    </row>
    <row r="22" spans="2:12">
      <c r="B22" s="13"/>
      <c r="C22" s="16"/>
      <c r="D22" s="16"/>
      <c r="E22" s="16"/>
      <c r="F22" s="16"/>
      <c r="G22" s="16"/>
      <c r="H22" s="16"/>
      <c r="I22" s="16"/>
    </row>
    <row r="23" spans="2:12">
      <c r="B23" s="15" t="s">
        <v>19</v>
      </c>
      <c r="C23" s="16"/>
      <c r="D23" s="16"/>
      <c r="E23" s="16"/>
      <c r="F23" s="16"/>
      <c r="G23" s="16"/>
      <c r="H23" s="16"/>
      <c r="I23" s="16"/>
    </row>
    <row r="24" spans="2:12">
      <c r="B24" s="15" t="s">
        <v>20</v>
      </c>
      <c r="C24" s="16"/>
      <c r="D24" s="16"/>
      <c r="E24" s="16"/>
      <c r="F24" s="15" t="s">
        <v>21</v>
      </c>
      <c r="G24" s="10"/>
      <c r="H24" s="16"/>
      <c r="I24" s="28"/>
    </row>
    <row r="25" spans="2:12" ht="15.75" thickBot="1">
      <c r="B25" s="24"/>
      <c r="C25" s="24"/>
      <c r="D25" s="145"/>
      <c r="E25" s="24"/>
      <c r="F25" s="24"/>
      <c r="G25" s="24"/>
      <c r="H25" s="24"/>
      <c r="I25" s="27"/>
    </row>
    <row r="26" spans="2:12" ht="15.75" thickTop="1">
      <c r="B26" s="31">
        <f>D18</f>
        <v>40</v>
      </c>
      <c r="C26" s="32" t="s">
        <v>81</v>
      </c>
      <c r="D26" s="102">
        <f>PV(D19,D16,-1)</f>
        <v>2.7489643543353486</v>
      </c>
      <c r="E26" s="34"/>
      <c r="F26" s="35">
        <f>D14</f>
        <v>1000</v>
      </c>
      <c r="G26" s="36" t="s">
        <v>81</v>
      </c>
      <c r="H26" s="66">
        <f>PV(D19,D16,,-1)</f>
        <v>0.87629660405490928</v>
      </c>
      <c r="I26" s="12"/>
    </row>
    <row r="27" spans="2:12">
      <c r="B27" s="82"/>
      <c r="C27" s="33"/>
      <c r="D27" s="102"/>
      <c r="E27" s="34" t="s">
        <v>89</v>
      </c>
      <c r="F27" s="37"/>
      <c r="G27" s="34"/>
      <c r="H27" s="38"/>
      <c r="I27" s="12" t="s">
        <v>90</v>
      </c>
    </row>
    <row r="28" spans="2:12">
      <c r="B28" s="16"/>
      <c r="C28" s="16"/>
      <c r="D28" s="146"/>
      <c r="E28" s="16"/>
      <c r="F28" s="16"/>
      <c r="G28" s="16"/>
      <c r="H28" s="16"/>
      <c r="I28" s="28"/>
    </row>
    <row r="29" spans="2:12">
      <c r="B29" s="16"/>
      <c r="C29" s="15" t="s">
        <v>22</v>
      </c>
      <c r="D29" s="16"/>
      <c r="E29" s="16"/>
      <c r="F29" s="31">
        <f>B26*D26</f>
        <v>109.95857417341395</v>
      </c>
      <c r="G29" s="16"/>
      <c r="H29" s="16"/>
      <c r="I29" s="28"/>
    </row>
    <row r="30" spans="2:12">
      <c r="B30" s="16"/>
      <c r="C30" s="15" t="s">
        <v>23</v>
      </c>
      <c r="D30" s="16"/>
      <c r="E30" s="16"/>
      <c r="F30" s="39">
        <f>F26*H26</f>
        <v>876.29660405490927</v>
      </c>
      <c r="G30" s="16"/>
      <c r="H30" s="16"/>
      <c r="I30" s="28"/>
    </row>
    <row r="31" spans="2:12">
      <c r="B31" s="16"/>
      <c r="C31" s="16"/>
      <c r="D31" s="16"/>
      <c r="E31" s="16"/>
      <c r="F31" s="25"/>
      <c r="G31" s="16"/>
      <c r="H31" s="16"/>
      <c r="I31" s="28"/>
    </row>
    <row r="32" spans="2:12">
      <c r="B32" s="16"/>
      <c r="C32" s="15" t="s">
        <v>24</v>
      </c>
      <c r="D32" s="16"/>
      <c r="E32" s="23" t="s">
        <v>25</v>
      </c>
      <c r="F32" s="97">
        <f>SUM(F29:F31)</f>
        <v>986.25517822832319</v>
      </c>
      <c r="G32" s="16"/>
      <c r="H32" s="16"/>
      <c r="I32" s="28"/>
    </row>
    <row r="33" spans="2:9">
      <c r="B33" s="16"/>
      <c r="C33" s="15" t="s">
        <v>26</v>
      </c>
      <c r="D33" s="16"/>
      <c r="E33" s="16"/>
      <c r="F33" s="98">
        <f>F32-D14</f>
        <v>-13.744821771676811</v>
      </c>
      <c r="G33" s="16" t="s">
        <v>91</v>
      </c>
      <c r="H33" s="16"/>
      <c r="I33" s="28"/>
    </row>
    <row r="34" spans="2:9">
      <c r="B34" s="16"/>
      <c r="C34" s="15" t="s">
        <v>27</v>
      </c>
      <c r="D34" s="16"/>
      <c r="E34" s="16"/>
      <c r="F34" s="26"/>
      <c r="G34" s="16"/>
      <c r="H34" s="16"/>
      <c r="I34" s="28"/>
    </row>
    <row r="35" spans="2:9" ht="15.75" thickBot="1">
      <c r="B35" s="24"/>
      <c r="C35" s="24"/>
      <c r="D35" s="24"/>
      <c r="E35" s="24"/>
      <c r="F35" s="24"/>
      <c r="G35" s="24"/>
      <c r="H35" s="24"/>
      <c r="I35" s="27"/>
    </row>
    <row r="36" spans="2:9" ht="15.75" thickTop="1">
      <c r="B36" s="13"/>
      <c r="C36" s="16"/>
      <c r="D36" s="16"/>
      <c r="E36" s="16"/>
      <c r="F36" s="16"/>
      <c r="G36" s="16"/>
      <c r="H36" s="16"/>
      <c r="I36" s="28"/>
    </row>
    <row r="39" spans="2:9">
      <c r="B39" s="10" t="s">
        <v>31</v>
      </c>
      <c r="C39" s="10"/>
      <c r="D39" s="10"/>
      <c r="E39" s="10"/>
    </row>
    <row r="40" spans="2:9">
      <c r="B40" s="9" t="s">
        <v>168</v>
      </c>
      <c r="C40" s="10" t="s">
        <v>28</v>
      </c>
      <c r="D40" s="10"/>
      <c r="E40" s="10"/>
    </row>
    <row r="41" spans="2:9">
      <c r="B41" s="10"/>
      <c r="C41" s="10" t="s">
        <v>29</v>
      </c>
      <c r="D41" s="10"/>
      <c r="E41" s="10"/>
    </row>
    <row r="42" spans="2:9">
      <c r="B42" s="10"/>
      <c r="C42" s="10" t="s">
        <v>30</v>
      </c>
      <c r="D42" s="10"/>
      <c r="E42" s="10"/>
    </row>
    <row r="43" spans="2:9">
      <c r="B43" s="10"/>
      <c r="C43" s="10" t="s">
        <v>169</v>
      </c>
      <c r="D43" s="10"/>
      <c r="E43" s="10"/>
    </row>
    <row r="44" spans="2:9">
      <c r="B44" s="10"/>
      <c r="C44" s="10"/>
      <c r="D44" s="10"/>
      <c r="E44" s="10"/>
    </row>
    <row r="45" spans="2:9">
      <c r="B45" t="s">
        <v>153</v>
      </c>
      <c r="C45" s="130">
        <v>150000</v>
      </c>
      <c r="D45" t="s">
        <v>118</v>
      </c>
    </row>
    <row r="46" spans="2:9">
      <c r="B46" t="s">
        <v>154</v>
      </c>
      <c r="C46">
        <f>C45/D14</f>
        <v>150</v>
      </c>
    </row>
    <row r="50" spans="2:7">
      <c r="B50" s="133" t="s">
        <v>162</v>
      </c>
    </row>
    <row r="51" spans="2:7">
      <c r="D51" s="1"/>
    </row>
    <row r="52" spans="2:7">
      <c r="B52" s="132" t="s">
        <v>156</v>
      </c>
      <c r="C52" s="1"/>
    </row>
    <row r="53" spans="2:7">
      <c r="B53" t="s">
        <v>133</v>
      </c>
      <c r="C53" s="11">
        <v>1000</v>
      </c>
      <c r="D53" t="s">
        <v>32</v>
      </c>
    </row>
    <row r="54" spans="2:7">
      <c r="B54" t="s">
        <v>157</v>
      </c>
      <c r="C54" s="131">
        <v>0.15</v>
      </c>
    </row>
    <row r="55" spans="2:7">
      <c r="B55" t="s">
        <v>5</v>
      </c>
      <c r="C55" s="11">
        <f>C53*C54</f>
        <v>150</v>
      </c>
    </row>
    <row r="56" spans="2:7">
      <c r="B56" t="s">
        <v>158</v>
      </c>
      <c r="C56">
        <v>3</v>
      </c>
      <c r="D56" t="s">
        <v>159</v>
      </c>
    </row>
    <row r="57" spans="2:7">
      <c r="B57" t="s">
        <v>160</v>
      </c>
      <c r="C57" s="11">
        <v>800</v>
      </c>
      <c r="D57" t="s">
        <v>32</v>
      </c>
    </row>
    <row r="58" spans="2:7">
      <c r="C58" s="1"/>
    </row>
    <row r="59" spans="2:7">
      <c r="B59" t="s">
        <v>161</v>
      </c>
      <c r="D59" s="134">
        <v>0</v>
      </c>
      <c r="E59" s="137">
        <v>1</v>
      </c>
      <c r="F59" s="135">
        <v>2</v>
      </c>
      <c r="G59" s="135">
        <v>3</v>
      </c>
    </row>
    <row r="60" spans="2:7">
      <c r="D60" s="11">
        <f>-C57</f>
        <v>-800</v>
      </c>
      <c r="E60" s="11">
        <f>$C$55</f>
        <v>150</v>
      </c>
      <c r="F60" s="11">
        <f>$C$55</f>
        <v>150</v>
      </c>
      <c r="G60" s="11">
        <f>C53+$C$55</f>
        <v>1150</v>
      </c>
    </row>
    <row r="61" spans="2:7">
      <c r="B61" t="s">
        <v>164</v>
      </c>
    </row>
    <row r="62" spans="2:7">
      <c r="B62" t="s">
        <v>163</v>
      </c>
      <c r="D62" t="s">
        <v>166</v>
      </c>
    </row>
    <row r="63" spans="2:7">
      <c r="B63" t="s">
        <v>165</v>
      </c>
      <c r="D63" s="136">
        <f>IRR(D60:G60)</f>
        <v>0.25289954095671602</v>
      </c>
    </row>
  </sheetData>
  <phoneticPr fontId="17" type="noConversion"/>
  <pageMargins left="0.7" right="0.7" top="0.75" bottom="0.75" header="0.3" footer="0.3"/>
  <legacyDrawing r:id="rId1"/>
  <oleObjects>
    <oleObject progId="Equation.3" shapeId="8193" r:id="rId2"/>
    <oleObject progId="Equation.3" shapeId="8194" r:id="rId3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B1:R40"/>
  <sheetViews>
    <sheetView tabSelected="1" topLeftCell="A7" workbookViewId="0">
      <selection activeCell="F41" sqref="F41"/>
    </sheetView>
  </sheetViews>
  <sheetFormatPr defaultRowHeight="15"/>
  <cols>
    <col min="3" max="3" width="13.140625" bestFit="1" customWidth="1"/>
    <col min="4" max="4" width="10.42578125" bestFit="1" customWidth="1"/>
    <col min="6" max="6" width="15" customWidth="1"/>
    <col min="7" max="7" width="11.7109375" bestFit="1" customWidth="1"/>
    <col min="9" max="9" width="10.28515625" bestFit="1" customWidth="1"/>
    <col min="13" max="13" width="15.85546875" customWidth="1"/>
  </cols>
  <sheetData>
    <row r="1" spans="2:16">
      <c r="B1" t="s">
        <v>141</v>
      </c>
    </row>
    <row r="2" spans="2:16">
      <c r="B2" t="s">
        <v>142</v>
      </c>
    </row>
    <row r="3" spans="2:16">
      <c r="B3" t="s">
        <v>185</v>
      </c>
    </row>
    <row r="4" spans="2:16">
      <c r="B4" t="s">
        <v>143</v>
      </c>
    </row>
    <row r="5" spans="2:16">
      <c r="B5" t="s">
        <v>144</v>
      </c>
    </row>
    <row r="7" spans="2:16">
      <c r="B7" s="14" t="s">
        <v>68</v>
      </c>
      <c r="I7" s="123"/>
      <c r="M7" s="129" t="s">
        <v>148</v>
      </c>
    </row>
    <row r="8" spans="2:16">
      <c r="J8" s="126" t="s">
        <v>112</v>
      </c>
      <c r="N8" s="126" t="s">
        <v>108</v>
      </c>
    </row>
    <row r="9" spans="2:16">
      <c r="B9" s="110" t="s">
        <v>36</v>
      </c>
      <c r="C9" s="110">
        <v>0.04</v>
      </c>
      <c r="D9" t="s">
        <v>101</v>
      </c>
      <c r="J9" t="s">
        <v>113</v>
      </c>
      <c r="N9" t="s">
        <v>109</v>
      </c>
    </row>
    <row r="10" spans="2:16">
      <c r="B10" s="110" t="s">
        <v>102</v>
      </c>
      <c r="C10" s="111">
        <v>0.5</v>
      </c>
      <c r="D10" t="s">
        <v>37</v>
      </c>
      <c r="J10" t="s">
        <v>110</v>
      </c>
      <c r="N10" t="s">
        <v>110</v>
      </c>
    </row>
    <row r="11" spans="2:16">
      <c r="B11" s="110" t="s">
        <v>13</v>
      </c>
      <c r="C11" s="110">
        <v>5</v>
      </c>
      <c r="J11" t="s">
        <v>114</v>
      </c>
      <c r="N11" t="s">
        <v>111</v>
      </c>
    </row>
    <row r="12" spans="2:16">
      <c r="B12" s="110" t="s">
        <v>103</v>
      </c>
      <c r="C12" s="111">
        <v>0.1</v>
      </c>
      <c r="D12" t="s">
        <v>38</v>
      </c>
    </row>
    <row r="13" spans="2:16">
      <c r="B13" s="110" t="s">
        <v>2</v>
      </c>
      <c r="C13" s="111">
        <v>0.15</v>
      </c>
    </row>
    <row r="16" spans="2:16">
      <c r="B16" s="40" t="s">
        <v>33</v>
      </c>
      <c r="C16" s="40" t="s">
        <v>34</v>
      </c>
      <c r="D16" s="40" t="s">
        <v>35</v>
      </c>
      <c r="E16" s="40" t="s">
        <v>67</v>
      </c>
      <c r="H16">
        <v>0</v>
      </c>
      <c r="I16" s="54">
        <v>1</v>
      </c>
      <c r="J16" s="54">
        <v>2</v>
      </c>
      <c r="K16" s="54">
        <v>3</v>
      </c>
      <c r="L16" s="54">
        <v>4</v>
      </c>
      <c r="M16" s="54">
        <v>5</v>
      </c>
      <c r="N16" s="54">
        <v>6</v>
      </c>
      <c r="O16" s="54" t="s">
        <v>55</v>
      </c>
      <c r="P16" s="55" t="s">
        <v>56</v>
      </c>
    </row>
    <row r="17" spans="2:18">
      <c r="B17" s="40">
        <v>1</v>
      </c>
      <c r="C17" s="124">
        <f>Do*(1+g_1)^B17</f>
        <v>0.06</v>
      </c>
      <c r="D17" s="41">
        <f>IF!N25</f>
        <v>0.86956521739130443</v>
      </c>
      <c r="E17" s="41">
        <f>C17*D17</f>
        <v>5.2173913043478265E-2</v>
      </c>
      <c r="F17">
        <f>1/(1+k)^B17</f>
        <v>0.86956521739130443</v>
      </c>
    </row>
    <row r="18" spans="2:18">
      <c r="B18" s="40">
        <v>2</v>
      </c>
      <c r="C18" s="124">
        <f>Do*(1+g_1)^B18</f>
        <v>0.09</v>
      </c>
      <c r="D18" s="41">
        <f>IF!N26</f>
        <v>0.7561436672967865</v>
      </c>
      <c r="E18" s="41">
        <f t="shared" ref="E18:E20" si="0">C18*D18</f>
        <v>6.8052930056710786E-2</v>
      </c>
      <c r="F18">
        <f>1/(1+k)^B18</f>
        <v>0.7561436672967865</v>
      </c>
      <c r="G18" t="s">
        <v>145</v>
      </c>
      <c r="H18" s="59" t="s">
        <v>36</v>
      </c>
      <c r="I18" s="56" t="s">
        <v>57</v>
      </c>
      <c r="J18" s="56" t="s">
        <v>58</v>
      </c>
      <c r="K18" s="56" t="s">
        <v>59</v>
      </c>
      <c r="L18" s="56" t="s">
        <v>60</v>
      </c>
      <c r="M18" s="56" t="s">
        <v>61</v>
      </c>
      <c r="N18" s="58" t="s">
        <v>39</v>
      </c>
    </row>
    <row r="19" spans="2:18">
      <c r="B19" s="40">
        <v>3</v>
      </c>
      <c r="C19" s="124">
        <f>Do*(1+g_1)^B19</f>
        <v>0.13500000000000001</v>
      </c>
      <c r="D19" s="41">
        <f>IF!N27</f>
        <v>0.65751623243198831</v>
      </c>
      <c r="E19" s="41">
        <f t="shared" si="0"/>
        <v>8.8764691378318425E-2</v>
      </c>
      <c r="F19">
        <f>1/(1+k)^B19</f>
        <v>0.65751623243198831</v>
      </c>
      <c r="G19" t="s">
        <v>146</v>
      </c>
      <c r="I19" s="115">
        <f t="array" ref="I19:M19">TRANSPOSE(C17:C21)</f>
        <v>0.06</v>
      </c>
      <c r="J19" s="115">
        <v>0.09</v>
      </c>
      <c r="K19" s="115">
        <v>0.13500000000000001</v>
      </c>
      <c r="L19" s="115">
        <v>0.20250000000000001</v>
      </c>
      <c r="M19" s="115">
        <v>0.30375000000000002</v>
      </c>
      <c r="N19" s="115"/>
      <c r="O19" s="6"/>
    </row>
    <row r="20" spans="2:18">
      <c r="B20" s="40">
        <v>4</v>
      </c>
      <c r="C20" s="124">
        <f>Do*(1+g_1)^B20</f>
        <v>0.20250000000000001</v>
      </c>
      <c r="D20" s="41">
        <f>IF!N28</f>
        <v>0.57175324559303342</v>
      </c>
      <c r="E20" s="41">
        <f t="shared" si="0"/>
        <v>0.11578003223258927</v>
      </c>
      <c r="F20">
        <f>1/(1+k)^B20</f>
        <v>0.57175324559303342</v>
      </c>
      <c r="G20" t="s">
        <v>147</v>
      </c>
      <c r="H20" s="59" t="s">
        <v>41</v>
      </c>
      <c r="M20" s="116" t="s">
        <v>40</v>
      </c>
      <c r="N20" s="117"/>
    </row>
    <row r="21" spans="2:18">
      <c r="B21" s="40">
        <v>5</v>
      </c>
      <c r="C21" s="124">
        <f>Do*(1+g_1)^B21</f>
        <v>0.30375000000000002</v>
      </c>
      <c r="D21" s="41">
        <f>IF!N29</f>
        <v>0.49717673529828987</v>
      </c>
      <c r="E21" s="41">
        <f>C21*D21</f>
        <v>0.15101743334685555</v>
      </c>
      <c r="F21">
        <f>1/(1+k)^B21</f>
        <v>0.49717673529828987</v>
      </c>
    </row>
    <row r="22" spans="2:18">
      <c r="H22" s="6"/>
    </row>
    <row r="23" spans="2:18">
      <c r="C23" t="s">
        <v>66</v>
      </c>
      <c r="E23" s="115">
        <f>SUM(E17:E21)</f>
        <v>0.47578900005795233</v>
      </c>
      <c r="F23" t="s">
        <v>116</v>
      </c>
      <c r="M23" s="128"/>
      <c r="N23" s="128"/>
      <c r="O23" s="128"/>
      <c r="P23" s="128"/>
      <c r="Q23" s="128"/>
      <c r="R23" s="128"/>
    </row>
    <row r="24" spans="2:18">
      <c r="M24" s="128"/>
      <c r="N24" s="128"/>
      <c r="O24" s="128"/>
      <c r="P24" s="128"/>
      <c r="Q24" s="128"/>
      <c r="R24" s="128"/>
    </row>
    <row r="25" spans="2:18">
      <c r="M25" s="128"/>
      <c r="N25" s="128"/>
      <c r="O25" s="128"/>
      <c r="P25" s="128"/>
      <c r="Q25" s="128"/>
      <c r="R25" s="128"/>
    </row>
    <row r="26" spans="2:18">
      <c r="B26" t="s">
        <v>117</v>
      </c>
      <c r="C26" s="112" t="s">
        <v>65</v>
      </c>
      <c r="D26" s="6">
        <f>C21*(1+g_2)</f>
        <v>0.33412500000000006</v>
      </c>
      <c r="E26" t="s">
        <v>64</v>
      </c>
      <c r="M26" s="128"/>
      <c r="N26" s="128"/>
      <c r="O26" s="128"/>
      <c r="P26" s="128"/>
      <c r="Q26" s="128"/>
      <c r="R26" s="128"/>
    </row>
    <row r="27" spans="2:18">
      <c r="M27" s="128"/>
      <c r="N27" s="128"/>
      <c r="O27" s="128"/>
      <c r="P27" s="128"/>
      <c r="Q27" s="128"/>
      <c r="R27" s="128"/>
    </row>
    <row r="28" spans="2:18">
      <c r="C28" s="113" t="s">
        <v>104</v>
      </c>
      <c r="D28" s="118">
        <f>D26/(k-g_2)</f>
        <v>6.6825000000000028</v>
      </c>
      <c r="E28" t="s">
        <v>63</v>
      </c>
      <c r="K28" t="s">
        <v>204</v>
      </c>
      <c r="M28" s="128"/>
      <c r="N28" s="128"/>
      <c r="O28" s="128"/>
      <c r="P28" s="128"/>
      <c r="Q28" s="128"/>
      <c r="R28" s="128"/>
    </row>
    <row r="29" spans="2:18">
      <c r="M29" s="128"/>
      <c r="N29" s="128"/>
      <c r="O29" s="128"/>
      <c r="P29" s="128"/>
      <c r="Q29" s="128"/>
      <c r="R29" s="128"/>
    </row>
    <row r="30" spans="2:18">
      <c r="C30" s="92" t="s">
        <v>62</v>
      </c>
      <c r="D30" s="43">
        <f>D28*D21</f>
        <v>3.3223835336308234</v>
      </c>
      <c r="M30" s="128"/>
      <c r="N30" s="128"/>
      <c r="O30" s="128"/>
      <c r="P30" s="128"/>
      <c r="Q30" s="128"/>
      <c r="R30" s="128"/>
    </row>
    <row r="32" spans="2:18">
      <c r="C32" s="92" t="s">
        <v>41</v>
      </c>
      <c r="D32" s="6">
        <f>D30+E23</f>
        <v>3.7981725336887759</v>
      </c>
    </row>
    <row r="35" spans="2:9">
      <c r="B35" t="s">
        <v>186</v>
      </c>
      <c r="D35" s="119"/>
    </row>
    <row r="36" spans="2:9">
      <c r="B36" s="113" t="s">
        <v>203</v>
      </c>
      <c r="D36" s="125">
        <f>Do*(1+g_2)/(k-g_2)</f>
        <v>0.88000000000000034</v>
      </c>
      <c r="E36" t="s">
        <v>118</v>
      </c>
      <c r="F36" t="s">
        <v>205</v>
      </c>
    </row>
    <row r="38" spans="2:9">
      <c r="C38" t="s">
        <v>152</v>
      </c>
      <c r="F38" s="130">
        <v>600000</v>
      </c>
      <c r="G38" t="s">
        <v>118</v>
      </c>
    </row>
    <row r="39" spans="2:9">
      <c r="C39" t="s">
        <v>9</v>
      </c>
      <c r="D39" s="6"/>
      <c r="F39" s="11">
        <f>F38*D36</f>
        <v>528000.00000000023</v>
      </c>
      <c r="G39" t="s">
        <v>151</v>
      </c>
      <c r="I39" t="s">
        <v>206</v>
      </c>
    </row>
    <row r="40" spans="2:9">
      <c r="D40" s="6"/>
      <c r="F40">
        <f>F38/D36</f>
        <v>681818.18181818153</v>
      </c>
    </row>
  </sheetData>
  <phoneticPr fontId="17" type="noConversion"/>
  <pageMargins left="0.7" right="0.7" top="0.75" bottom="0.75" header="0.3" footer="0.3"/>
  <pageSetup paperSize="9" orientation="portrait" r:id="rId1"/>
  <drawing r:id="rId2"/>
  <legacyDrawing r:id="rId3"/>
  <oleObjects>
    <oleObject progId="Equation.3" shapeId="7169" r:id="rId4"/>
    <oleObject progId="Equation.3" shapeId="7170" r:id="rId5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6</vt:i4>
      </vt:variant>
    </vt:vector>
  </HeadingPairs>
  <TitlesOfParts>
    <vt:vector size="10" baseType="lpstr">
      <vt:lpstr>IF</vt:lpstr>
      <vt:lpstr>ΕΓΔ</vt:lpstr>
      <vt:lpstr>ΟΜΟΛΟΓΙΕΣ</vt:lpstr>
      <vt:lpstr>METOXH</vt:lpstr>
      <vt:lpstr>Do</vt:lpstr>
      <vt:lpstr>g_1</vt:lpstr>
      <vt:lpstr>g_2</vt:lpstr>
      <vt:lpstr>k</vt:lpstr>
      <vt:lpstr>n</vt:lpstr>
      <vt:lpstr>IF!Print_Area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Νίκος</dc:creator>
  <cp:lastModifiedBy>student</cp:lastModifiedBy>
  <dcterms:created xsi:type="dcterms:W3CDTF">2009-11-14T16:27:07Z</dcterms:created>
  <dcterms:modified xsi:type="dcterms:W3CDTF">2022-05-10T13:34:36Z</dcterms:modified>
</cp:coreProperties>
</file>