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Default Extension="emf" ContentType="image/x-emf"/>
  <Override PartName="/xl/embeddings/oleObject3.bin" ContentType="application/vnd.openxmlformats-officedocument.oleObject"/>
  <Override PartName="/xl/embeddings/oleObject4.bin" ContentType="application/vnd.openxmlformats-officedocument.oleObject"/>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xl/embeddings/oleObject2.bin" ContentType="application/vnd.openxmlformats-officedocument.oleObject"/>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5" windowWidth="12120" windowHeight="8715" activeTab="3"/>
  </bookViews>
  <sheets>
    <sheet name="IF" sheetId="8" r:id="rId1"/>
    <sheet name="WACC" sheetId="5" r:id="rId2"/>
    <sheet name="Παράδειγμα 2" sheetId="10" r:id="rId3"/>
    <sheet name="Axiologisi" sheetId="9" r:id="rId4"/>
  </sheets>
  <externalReferences>
    <externalReference r:id="rId5"/>
    <externalReference r:id="rId6"/>
  </externalReferences>
  <definedNames>
    <definedName name="Do">#REF!</definedName>
    <definedName name="g_1">#REF!</definedName>
    <definedName name="g_2">#REF!</definedName>
    <definedName name="i">[1]ΜΑΡ_1.3.1!$C$6</definedName>
    <definedName name="k">#REF!</definedName>
    <definedName name="n">#REF!</definedName>
    <definedName name="_xlnm.Print_Area" localSheetId="0">IF!$B$6:$Q$64</definedName>
  </definedNames>
  <calcPr calcId="125725"/>
</workbook>
</file>

<file path=xl/calcChain.xml><?xml version="1.0" encoding="utf-8"?>
<calcChain xmlns="http://schemas.openxmlformats.org/spreadsheetml/2006/main">
  <c r="H12" i="9"/>
  <c r="N22" s="1"/>
  <c r="O22" s="1"/>
  <c r="D58"/>
  <c r="D57"/>
  <c r="D56"/>
  <c r="M30"/>
  <c r="H30"/>
  <c r="C30"/>
  <c r="N23"/>
  <c r="O23" s="1"/>
  <c r="B43" i="10"/>
  <c r="B41"/>
  <c r="B40"/>
  <c r="B38"/>
  <c r="B34"/>
  <c r="B33"/>
  <c r="B31"/>
  <c r="B23"/>
  <c r="B24"/>
  <c r="B25"/>
  <c r="B26"/>
  <c r="B27"/>
  <c r="B28"/>
  <c r="B29"/>
  <c r="B30"/>
  <c r="B22"/>
  <c r="B21"/>
  <c r="D30" i="5"/>
  <c r="H28"/>
  <c r="H27"/>
  <c r="D28"/>
  <c r="D27"/>
  <c r="E22"/>
  <c r="E23"/>
  <c r="E25"/>
  <c r="E21"/>
  <c r="D25"/>
  <c r="D23"/>
  <c r="D22"/>
  <c r="D21"/>
  <c r="D17"/>
  <c r="D14"/>
  <c r="D11"/>
  <c r="H58" i="9"/>
  <c r="H57"/>
  <c r="G58"/>
  <c r="G57"/>
  <c r="G56"/>
  <c r="M23"/>
  <c r="C23"/>
  <c r="C22"/>
  <c r="M21"/>
  <c r="M19"/>
  <c r="M17"/>
  <c r="H17"/>
  <c r="C17"/>
  <c r="F5" i="8"/>
  <c r="F4"/>
  <c r="F3"/>
  <c r="F1"/>
  <c r="F2"/>
  <c r="C3"/>
  <c r="C5"/>
  <c r="L1"/>
  <c r="L3"/>
  <c r="B54"/>
  <c r="L2"/>
  <c r="I1"/>
  <c r="I2"/>
  <c r="B24"/>
  <c r="I3"/>
  <c r="B39"/>
  <c r="B10"/>
  <c r="K52"/>
  <c r="K37"/>
  <c r="C4"/>
  <c r="D19" i="9" l="1"/>
  <c r="E19" s="1"/>
  <c r="N18"/>
  <c r="O18" s="1"/>
  <c r="D22"/>
  <c r="E22" s="1"/>
  <c r="I23"/>
  <c r="J23" s="1"/>
  <c r="I20"/>
  <c r="J20" s="1"/>
  <c r="I18"/>
  <c r="J18" s="1"/>
  <c r="D18"/>
  <c r="E18" s="1"/>
  <c r="D23"/>
  <c r="E23" s="1"/>
  <c r="I17"/>
  <c r="J17" s="1"/>
  <c r="N21"/>
  <c r="O21" s="1"/>
  <c r="D17"/>
  <c r="E17" s="1"/>
  <c r="I22"/>
  <c r="J22" s="1"/>
  <c r="N20"/>
  <c r="O20" s="1"/>
  <c r="I21"/>
  <c r="J21" s="1"/>
  <c r="N19"/>
  <c r="O19" s="1"/>
  <c r="D20"/>
  <c r="E20" s="1"/>
  <c r="I19"/>
  <c r="J19" s="1"/>
  <c r="D21"/>
  <c r="E21" s="1"/>
  <c r="N17"/>
  <c r="O17" s="1"/>
  <c r="F25" l="1"/>
  <c r="F26" s="1"/>
  <c r="K25"/>
  <c r="P25"/>
  <c r="J25"/>
  <c r="O25"/>
  <c r="E25"/>
  <c r="E73" l="1"/>
  <c r="F56"/>
  <c r="H32"/>
  <c r="D50" s="1"/>
  <c r="J26"/>
  <c r="F73"/>
  <c r="F57"/>
  <c r="K57" s="1"/>
  <c r="M32"/>
  <c r="D51" s="1"/>
  <c r="O26"/>
  <c r="D73"/>
  <c r="C32"/>
  <c r="D49" s="1"/>
  <c r="F58"/>
  <c r="K58" s="1"/>
  <c r="K56" l="1"/>
  <c r="K59"/>
</calcChain>
</file>

<file path=xl/sharedStrings.xml><?xml version="1.0" encoding="utf-8"?>
<sst xmlns="http://schemas.openxmlformats.org/spreadsheetml/2006/main" count="246" uniqueCount="186">
  <si>
    <t>ΠΙΝΑΚΑΣ 4</t>
  </si>
  <si>
    <t>ΠΙΝΑΚΑΣ 3</t>
  </si>
  <si>
    <t>ΠΙΝΑΚΑΣ 2</t>
  </si>
  <si>
    <t>ΠΑΡΑΔΕΙΓΜΑ 9</t>
  </si>
  <si>
    <t>ΤΙΜΗ ΜΕΤΟΧΗΣ</t>
  </si>
  <si>
    <t>ΑΡΙΘΜΟΣ ΜΕΤΟΧΩΝ</t>
  </si>
  <si>
    <t>ΚΟΣΤΟΣ ΜΕΤΟΧΙΚΟΥ ΚΕΦ.</t>
  </si>
  <si>
    <t>κμ</t>
  </si>
  <si>
    <t>ή</t>
  </si>
  <si>
    <t>κδ</t>
  </si>
  <si>
    <t>ΑΡΙΘΜΟΣ ΟΜΟΛΟΓΙΩΝ</t>
  </si>
  <si>
    <t>ΦΣ</t>
  </si>
  <si>
    <t>ΠΟΣΑ</t>
  </si>
  <si>
    <t>n</t>
  </si>
  <si>
    <t>ΕΥΡΩ</t>
  </si>
  <si>
    <t>ΠΟΣΟΣΤΟ</t>
  </si>
  <si>
    <t>PVIF</t>
  </si>
  <si>
    <t>Po</t>
  </si>
  <si>
    <t>FVIF</t>
  </si>
  <si>
    <t>FVIFA</t>
  </si>
  <si>
    <t>PVIFA</t>
  </si>
  <si>
    <t>ΠΙΝΑΚΕΣ ΣΥΝΤΕΛΕΣΤΩΝ ΑΝΑΤΟΚΙΣΜΟΥ</t>
  </si>
  <si>
    <t xml:space="preserve">ΠΙΝΑΚΑΣ 1 </t>
  </si>
  <si>
    <t>ΜΕΛΛΟΝΤΙΚΗ ΑΞΙΑ 1 χρηματικής μονάδας</t>
  </si>
  <si>
    <t>ΠΕΡΙΟΔΟΣ</t>
  </si>
  <si>
    <t>CVIF</t>
  </si>
  <si>
    <t>ΠΑΡΟΥΣΑ ΑΞΙΑ 1 χρηματικής μονάδας</t>
  </si>
  <si>
    <t>ΜΕΛΛΟΝΤΙΚΗ ΑΞΙΑ ΡΑΝΤΑΣ 1 χρηματικής μονάδας</t>
  </si>
  <si>
    <t>CVIFA</t>
  </si>
  <si>
    <t>ΠΑΡΟΥΣΑ ΑΞΙΑ ΡΑΝΤΑΣ  1 χρηματικής μονάδας</t>
  </si>
  <si>
    <t>i%</t>
  </si>
  <si>
    <t>P</t>
  </si>
  <si>
    <t>ΣΜΑΠ</t>
  </si>
  <si>
    <t>ΦΟΡΟΛΟΓΙΚΟΣ ΣΥΝΤΕΛΕΣΤΗΣ</t>
  </si>
  <si>
    <t>ΜετΚεφ</t>
  </si>
  <si>
    <t>ΝΑ ΥΠΟΛΟΓΙΣΤΕΙ ΤΟ ΜΕΣΟ ΣΤΑΘΜΙΚΟ ΚΟΣΤΟΣ ΚΕΦΑΛΑΙΟΥ ΜΙΑΣ ΕΤΑΙΡΕΙΑΣ ΠΟΥ ΘΕΛΕΙ ΝΑ ΧΡΗΜΑΤΟΣΟΔΟΤΗΣΕΙ ΤΙΣ ΜΕΛΛΟΝΤΙΚΕΣ ΕΠΕΝΔΥΣΕΙΣ</t>
  </si>
  <si>
    <t>κο</t>
  </si>
  <si>
    <t>ΚΟΣΤΟΣ ΔΑΝΕΙΟΥ</t>
  </si>
  <si>
    <t>ΠΟΣΟ ΔΑΝΕΙΟΥ</t>
  </si>
  <si>
    <t>ΚΟΣΤΟΣ ΟΜΟΛΟΓΙΑΚΟΥ  ΔΑΝΕΙΟΥ</t>
  </si>
  <si>
    <t>ΤΡΕΧΟΥΣΑ ΧΡΗΜΑΤΙΣΤΗΡΙΑΚΗ ΑΞΙΑ ΜΚ</t>
  </si>
  <si>
    <t>ΤΡΕΧΟΥΣΑ  ΑΞΙΑ ΟΜΟΛ. ΔΑΝ.</t>
  </si>
  <si>
    <t>ΟμοΔαν</t>
  </si>
  <si>
    <t>ΑΞΙΑ ΔΑΝΕΙΟΥ</t>
  </si>
  <si>
    <t>Δανειο</t>
  </si>
  <si>
    <t>ΣΥΝΟΛΟ ΧΡΗΜ. ΑΞΙΑΣ</t>
  </si>
  <si>
    <t>κδ μφ=κδπφ(1-ΦΣ)</t>
  </si>
  <si>
    <t>κο μφ=κοπφ(1-ΦΣ)</t>
  </si>
  <si>
    <t>ΣΚ=</t>
  </si>
  <si>
    <t>ΣΥΝΟΛΙΚΟ ΠΟΣΟ ΕΠΕΝΔΥΣΗΣ</t>
  </si>
  <si>
    <t>ΤΙΜΗ ΕΚΔΟΣΗΣ ΟΜΟΛΟΓΙΑΣ</t>
  </si>
  <si>
    <t>ΜΕΤΟΧΙΚΟ ΚΕΦΑΛΑΙΟ</t>
  </si>
  <si>
    <t>ΤΡΑΠ. ΔΑΝΕΙΟ</t>
  </si>
  <si>
    <t>ΟΜΟΛΟΓ. ΔΑΝΕΙΟ</t>
  </si>
  <si>
    <t>ΣΥΝΟΛΟ</t>
  </si>
  <si>
    <t>Δεδομενα</t>
  </si>
  <si>
    <t>ΡΥΘΜΙΣΕΙΣ</t>
  </si>
  <si>
    <t>Επιλογες Excel</t>
  </si>
  <si>
    <t>Προσθετα</t>
  </si>
  <si>
    <t>ΕΝΤΟΛΗ</t>
  </si>
  <si>
    <t>Αναλυση Πιθανοτητων</t>
  </si>
  <si>
    <t>Πινακες δεδομενων</t>
  </si>
  <si>
    <t xml:space="preserve">    Κελι εισαγωγης γραμμης</t>
  </si>
  <si>
    <t xml:space="preserve">    Κελι εισαγωγης στήλης</t>
  </si>
  <si>
    <t>METABΛHTH 1 (i)</t>
  </si>
  <si>
    <t>ΛΥΣΗ</t>
  </si>
  <si>
    <t>METABΛHTH 2 (n)</t>
  </si>
  <si>
    <t>Πακετο Εργαλειων Αναλυσης</t>
  </si>
  <si>
    <t>Προσθηκη Επιλυσης</t>
  </si>
  <si>
    <t>ΑΠΟ ΑΡΧΕΙΟ Apotimisi</t>
  </si>
  <si>
    <t>ΣΥΝΟΛΙΚΟ Ή ΜΕΣΟ ΣΤΑΘΜΙΚΟ ΚΟΣΤΟΣ ΚΕΦΑΛΑΙΟΥ (ΣΚ) (WACC)</t>
  </si>
  <si>
    <t>ΔΙΝΟΝΤΑΙ ΤΑ ΤΑ ΣΤΟΙΧΕΙΑ ΓΙΑ ΤΡΙΑ ΕΠΕΝΔΥΤΙΚΑ ΠΡΟΓΡΑΜΜΑΤΑ ΠΟΥ ΜΠΟΡΕΙ ΝΑ ΕΠΙΛΕΞΕΙ ΜΙΑ ΕΤΑΙΡΕΙΑ</t>
  </si>
  <si>
    <t>1. ΑΡΧΙΚΗ ΕΠΕΝΔΥΣΗ</t>
  </si>
  <si>
    <t>3. ΤΟ ΚΟΣΤΟΣ ΚΕΦΑΛΑΙΟΥ ΓΙΑ ΠΑΡΟΜΟΙΕΣ ΕΠΕΝΔΥΣΕΙΣ ή ΤΟ ΕΠΙΤΟΚΙΟ ΠΡΟΕΞΟΦΛΗΣΗΣ</t>
  </si>
  <si>
    <t>ΖΗΤΕΙΤΑΙ</t>
  </si>
  <si>
    <t>ΚΑΙ ΠΟΙΕΣ ΘΑ ΕΠΙΛΕΓΟΥΝ?</t>
  </si>
  <si>
    <t>Α. Υπολογισμός ΚΠΑ και ΕΒΑ</t>
  </si>
  <si>
    <t>A</t>
  </si>
  <si>
    <t>Β</t>
  </si>
  <si>
    <t>Γ</t>
  </si>
  <si>
    <t>ΕΠΙΤΟΚΙΟ ΠΡΟΕΞΟΦΛΗΣΗΣ</t>
  </si>
  <si>
    <t>ΚΤΡ= Καθαρες Ταμιακές Ροές Επένδυσης</t>
  </si>
  <si>
    <t xml:space="preserve"> </t>
  </si>
  <si>
    <t>Κ= Αρχική Επένδυση</t>
  </si>
  <si>
    <t xml:space="preserve">    ΕΠΕΝΔΥΣΗ Α</t>
  </si>
  <si>
    <t xml:space="preserve">    ΕΠΕΝΔΥΣΗ Β</t>
  </si>
  <si>
    <t xml:space="preserve">   ΕΠΕΝΔΥΣΗ Γ</t>
  </si>
  <si>
    <t>Ν= Αριθμός περιόδων</t>
  </si>
  <si>
    <t>(1)</t>
  </si>
  <si>
    <t>(2)</t>
  </si>
  <si>
    <t>(1)*(2)</t>
  </si>
  <si>
    <t>i= Επιτόκιο Προεξόφλησης</t>
  </si>
  <si>
    <t>Έτος</t>
  </si>
  <si>
    <t>ΚΤΡ</t>
  </si>
  <si>
    <t>ΣΥΝΤΕΛΕΣΤΗΣ ΠΑ</t>
  </si>
  <si>
    <t>ΠΑ</t>
  </si>
  <si>
    <t>ΠΑ ΤΡ</t>
  </si>
  <si>
    <r>
      <t>ΚΠΑ</t>
    </r>
    <r>
      <rPr>
        <b/>
        <vertAlign val="subscript"/>
        <sz val="10"/>
        <rFont val="Arial Greek"/>
        <family val="2"/>
        <charset val="161"/>
      </rPr>
      <t>Α</t>
    </r>
  </si>
  <si>
    <r>
      <t>ΚΠΑ</t>
    </r>
    <r>
      <rPr>
        <b/>
        <vertAlign val="subscript"/>
        <sz val="10"/>
        <rFont val="Arial Greek"/>
        <family val="2"/>
        <charset val="161"/>
      </rPr>
      <t>Β</t>
    </r>
  </si>
  <si>
    <r>
      <t>ΚΠΑ</t>
    </r>
    <r>
      <rPr>
        <b/>
        <vertAlign val="subscript"/>
        <sz val="10"/>
        <rFont val="Arial Greek"/>
        <family val="2"/>
        <charset val="161"/>
      </rPr>
      <t>Γ</t>
    </r>
  </si>
  <si>
    <r>
      <t>Όλες οι ΚΠΑ είναι μεγαλύτερες &gt;0 άρα αποδεκτές. Επιλέγεται η επένδυση Α που έχει τη μεγαλύτερη ΚΠΑ</t>
    </r>
    <r>
      <rPr>
        <b/>
        <sz val="10"/>
        <color indexed="10"/>
        <rFont val="Arial"/>
        <family val="2"/>
      </rPr>
      <t>=</t>
    </r>
  </si>
  <si>
    <r>
      <t>ΕΒΑ</t>
    </r>
    <r>
      <rPr>
        <b/>
        <vertAlign val="subscript"/>
        <sz val="10"/>
        <rFont val="Arial Greek"/>
        <family val="2"/>
        <charset val="161"/>
      </rPr>
      <t>Α</t>
    </r>
  </si>
  <si>
    <r>
      <t>ΕΒΑ</t>
    </r>
    <r>
      <rPr>
        <b/>
        <vertAlign val="subscript"/>
        <sz val="10"/>
        <rFont val="Arial Greek"/>
        <family val="2"/>
        <charset val="161"/>
      </rPr>
      <t>Β</t>
    </r>
  </si>
  <si>
    <r>
      <t>ΕΒΑ</t>
    </r>
    <r>
      <rPr>
        <b/>
        <vertAlign val="subscript"/>
        <sz val="10"/>
        <rFont val="Arial Greek"/>
        <family val="2"/>
        <charset val="161"/>
      </rPr>
      <t>Γ</t>
    </r>
  </si>
  <si>
    <r>
      <t>ΔΑ</t>
    </r>
    <r>
      <rPr>
        <b/>
        <vertAlign val="subscript"/>
        <sz val="10"/>
        <rFont val="Arial Greek"/>
        <family val="2"/>
        <charset val="161"/>
      </rPr>
      <t xml:space="preserve">Α </t>
    </r>
    <r>
      <rPr>
        <b/>
        <sz val="10"/>
        <rFont val="Arial Greek"/>
        <family val="2"/>
        <charset val="161"/>
      </rPr>
      <t>=</t>
    </r>
  </si>
  <si>
    <r>
      <t>ΔΑ</t>
    </r>
    <r>
      <rPr>
        <b/>
        <vertAlign val="subscript"/>
        <sz val="10"/>
        <rFont val="Arial Greek"/>
        <family val="2"/>
        <charset val="161"/>
      </rPr>
      <t xml:space="preserve">Β </t>
    </r>
    <r>
      <rPr>
        <b/>
        <sz val="10"/>
        <rFont val="Arial Greek"/>
        <family val="2"/>
        <charset val="161"/>
      </rPr>
      <t>=</t>
    </r>
  </si>
  <si>
    <r>
      <t>ΔΑ</t>
    </r>
    <r>
      <rPr>
        <b/>
        <vertAlign val="subscript"/>
        <sz val="10"/>
        <rFont val="Arial Greek"/>
        <family val="2"/>
        <charset val="161"/>
      </rPr>
      <t xml:space="preserve">Γ </t>
    </r>
    <r>
      <rPr>
        <b/>
        <sz val="10"/>
        <rFont val="Arial Greek"/>
        <family val="2"/>
        <charset val="161"/>
      </rPr>
      <t>=</t>
    </r>
  </si>
  <si>
    <r>
      <t>Όλες οι ΕΒΑ είναι μεγαλύτερες από 10% άρα αποδεκτές. Επιλέγεται η επένδυση Β που έχει το μεγαλύτερο ΕΒΑ</t>
    </r>
    <r>
      <rPr>
        <vertAlign val="subscript"/>
        <sz val="10"/>
        <color indexed="12"/>
        <rFont val="Arial"/>
        <family val="2"/>
      </rPr>
      <t/>
    </r>
  </si>
  <si>
    <t>ΙΣΧΥΕΙ</t>
  </si>
  <si>
    <t xml:space="preserve">ΣΕΙΡΑ ΚΑΤΑΤΑΞΗΣ ΜΕ ΒΑΣΗ ΚΠΑ ΚΑΙ ΕΒΑ. </t>
  </si>
  <si>
    <t>R2</t>
  </si>
  <si>
    <t>EBA</t>
  </si>
  <si>
    <t>R1</t>
  </si>
  <si>
    <t>ΚΠΑ</t>
  </si>
  <si>
    <t>ΕΒΑ</t>
  </si>
  <si>
    <t>Α</t>
  </si>
  <si>
    <t>-</t>
  </si>
  <si>
    <t>+</t>
  </si>
  <si>
    <r>
      <t>ΚΠΑ</t>
    </r>
    <r>
      <rPr>
        <vertAlign val="subscript"/>
        <sz val="10"/>
        <rFont val="Arial Greek"/>
        <charset val="161"/>
      </rPr>
      <t>R2</t>
    </r>
  </si>
  <si>
    <r>
      <t>ΚΠΑ</t>
    </r>
    <r>
      <rPr>
        <vertAlign val="subscript"/>
        <sz val="10"/>
        <rFont val="Arial Greek"/>
        <charset val="161"/>
      </rPr>
      <t>ΕΒΑ</t>
    </r>
    <r>
      <rPr>
        <sz val="11"/>
        <color theme="1"/>
        <rFont val="Calibri"/>
        <family val="2"/>
        <charset val="161"/>
        <scheme val="minor"/>
      </rPr>
      <t>=0</t>
    </r>
  </si>
  <si>
    <r>
      <t>ΚΠΑ</t>
    </r>
    <r>
      <rPr>
        <vertAlign val="subscript"/>
        <sz val="10"/>
        <rFont val="Arial Greek"/>
        <charset val="161"/>
      </rPr>
      <t>R1</t>
    </r>
  </si>
  <si>
    <t>Βλέπουμε ότι τα κριτήρια ΚΠΑ και ΕΒΑ δεν προκρίνουν την ίδια επένδυση.</t>
  </si>
  <si>
    <t>&gt;</t>
  </si>
  <si>
    <t xml:space="preserve">Όταν υπάρχουν αντικρουόμενες αποφάσεις από τα κριτήρια ΚΠΑ και ΕΒΑ η πληροφορία για το πόσα € κερδίζει η επιχείρηση από κάθε επένδυση είναι η πλέον χρήσιμη. </t>
  </si>
  <si>
    <t>Χρησιμοποιειται δε όταν τα κεφαλαια είναι περιορισμενα (δεν υπαρχει επαρκεια)</t>
  </si>
  <si>
    <t>Β. Υπολογισμός ΔΑ</t>
  </si>
  <si>
    <t>Λυνουμε ως προς ΕΒΑ</t>
  </si>
  <si>
    <t>ΔΕΙΚΤΗΣ ΑΠΟΔΟΤΙΚΟΤΗΤΑΣ</t>
  </si>
  <si>
    <t>όπου</t>
  </si>
  <si>
    <t>ΕΒΑ = Εσωτερικός Βαθμός Απόδοσης,</t>
  </si>
  <si>
    <t xml:space="preserve">ΚΑΤΑΤΑΞΗ ΜΕ ΒΑΣΗ ΤΟ ΔΑ </t>
  </si>
  <si>
    <r>
      <t>R</t>
    </r>
    <r>
      <rPr>
        <vertAlign val="subscript"/>
        <sz val="10"/>
        <rFont val="Arial"/>
        <family val="2"/>
        <charset val="161"/>
      </rPr>
      <t xml:space="preserve">1 </t>
    </r>
    <r>
      <rPr>
        <sz val="10"/>
        <rFont val="Arial"/>
        <family val="2"/>
        <charset val="161"/>
      </rPr>
      <t>= το επιτόκιο με την θετική ΚΠΑ,</t>
    </r>
  </si>
  <si>
    <t>ΔΑ</t>
  </si>
  <si>
    <t>ΕΠΕΝΔ</t>
  </si>
  <si>
    <t>ΕΠΕΝΔΥΣΗ</t>
  </si>
  <si>
    <r>
      <t>R</t>
    </r>
    <r>
      <rPr>
        <vertAlign val="subscript"/>
        <sz val="10"/>
        <rFont val="Arial"/>
        <family val="2"/>
        <charset val="161"/>
      </rPr>
      <t>2</t>
    </r>
    <r>
      <rPr>
        <sz val="10"/>
        <rFont val="Arial"/>
        <family val="2"/>
        <charset val="161"/>
      </rPr>
      <t xml:space="preserve"> = το επιτόκιο με την αρνητική ΚΠΑ,</t>
    </r>
  </si>
  <si>
    <r>
      <t>ΚΠΑ</t>
    </r>
    <r>
      <rPr>
        <b/>
        <vertAlign val="subscript"/>
        <sz val="10"/>
        <rFont val="Arial Greek"/>
        <family val="2"/>
        <charset val="161"/>
      </rPr>
      <t>B</t>
    </r>
  </si>
  <si>
    <r>
      <t>ΚΠΑ</t>
    </r>
    <r>
      <rPr>
        <vertAlign val="subscript"/>
        <sz val="10"/>
        <rFont val="Arial"/>
        <family val="2"/>
        <charset val="161"/>
      </rPr>
      <t>R1</t>
    </r>
    <r>
      <rPr>
        <sz val="10"/>
        <rFont val="Arial"/>
        <family val="2"/>
        <charset val="161"/>
      </rPr>
      <t xml:space="preserve"> = η KΠΑ με επιτόκιο R</t>
    </r>
    <r>
      <rPr>
        <vertAlign val="subscript"/>
        <sz val="10"/>
        <rFont val="Arial"/>
        <family val="2"/>
        <charset val="161"/>
      </rPr>
      <t>1</t>
    </r>
    <r>
      <rPr>
        <sz val="10"/>
        <rFont val="Arial"/>
        <family val="2"/>
        <charset val="161"/>
      </rPr>
      <t>,</t>
    </r>
  </si>
  <si>
    <t>ΚΠΑΓ</t>
  </si>
  <si>
    <r>
      <t>KΠΑ</t>
    </r>
    <r>
      <rPr>
        <vertAlign val="subscript"/>
        <sz val="10"/>
        <rFont val="Arial"/>
        <family val="2"/>
        <charset val="161"/>
      </rPr>
      <t>R2</t>
    </r>
    <r>
      <rPr>
        <sz val="10"/>
        <rFont val="Arial"/>
        <family val="2"/>
        <charset val="161"/>
      </rPr>
      <t xml:space="preserve"> = η ΚΠΑ με επιτόκιο R</t>
    </r>
    <r>
      <rPr>
        <vertAlign val="subscript"/>
        <sz val="10"/>
        <rFont val="Arial"/>
        <family val="2"/>
        <charset val="161"/>
      </rPr>
      <t>2</t>
    </r>
    <r>
      <rPr>
        <sz val="10"/>
        <rFont val="Arial"/>
        <family val="2"/>
        <charset val="161"/>
      </rPr>
      <t>.</t>
    </r>
  </si>
  <si>
    <t>Με δεδομένο τον περιορισμό χρημάτων  (μονο 11.500), οι επενδύσεις Β και Γ αποφέρουν ΚΠΑ €10,206.81 έναντι ΚΠΑ €5.985,84 της επένδυσης Α. Δηλαδή προτείνουμε η ΧΨΩ να πραγματοποιήσει τις επενδύσεις Β και Γ.</t>
  </si>
  <si>
    <t>ΠΧ.</t>
  </si>
  <si>
    <t>ΠΕΡΙΟΡΙΣΜΟΣ ΧΡΗΜΑΤΩΝ ΠΡΟΣ ΕΠΕΝΔΥΣΗ</t>
  </si>
  <si>
    <t>ΠΙΝΑΚΑΣ ΠΑΡΑΜΕΤΡΙΚΗΣ ΕΠΙΛΥΣΗΣ</t>
  </si>
  <si>
    <t>ΚΑΘΑΡΕΣ ΠΑΡΟΥΣΕΣ ΑΞΙΕΣ</t>
  </si>
  <si>
    <t>ΠΡΟΕΦ. ΕΠΙΤΟΚΙΟ</t>
  </si>
  <si>
    <t>Αναλυση πιθανοτητων</t>
  </si>
  <si>
    <t>Πινακας δεδομενων</t>
  </si>
  <si>
    <t>2. ΜΕΛΛΟΝΤΙΚΕΣ ΚΑΘΑΡΕΣ ΤΑΜΕΙΑΚΕΣ ΡΟΕΣ ΜΕΤΑ ΤΟΥΣ ΦΟΡΟΥΣ ΚΑΙ ΛΑΜΒΑΝΟΝΤΑΣ ΥΠΟΨΙΝ ΤΙΣ ΑΠΟΣΒΕΣΕΙΣ</t>
  </si>
  <si>
    <t>1. ΑΝ ΟΙ ΕΠΕΝΔΥΣΕΙΣ ΕΙΝΑΙ ΑΜΟΙΒΑΙΑ ΑΠΟΚΛΕΙΟΜΕΝΕΣ ΝΑ ΕΠΙΛΕΞΕΤΕ ΤΗΝ ΚΑΛΥΤΕΡΗ ΜΕ ΒΑΣΗ ΤΗΝ ΜΕΘΟΔΟ ΤΗΣ "ΚΑΘΑΡΗΣ ΠΑΡΟΥΣΑΣ ΑΞΙΑΣ (ΚΠΑ)"</t>
  </si>
  <si>
    <t>2. ΑΝ ΟΙ ΕΠΕΝΔΥΣΕΙΣ ΕΙΝΑΙ ΑΜΟΙΒΑΙΑ ΑΠΟΚΛΕΙΟΜΕΝΕΣ ΝΑ ΕΠΙΛΕΞΕΤΕ ΤΗΝ ΚΑΛΥΤΕΡΗ ΜΕ ΒΑΣΗ ΤΗΝ ΜΕΘΟΔΟ ΤΟΥ "ΕΣΩΤΕΡΙΚΟΥ ΒΑΘΜΟΥ ΑΠΟΔΟΣΗΣ (ΕΒΑ)"</t>
  </si>
  <si>
    <t>3. ΑΝ ΟΙ ΕΠΕΝΔΥΣΕΙΣ ΕΙΝΑΙ ΑΝΕΞΑΡΤΗΤΕΣ ΚΑΙ ΔΕΝ ΥΠΑΡΧΕΙ ΕΠΑΡΚΕΙΑ ΚΕΦΑΛΑΙΟΥ ΜΕ ΠΟΙΑ ΣΕΙΡΑ ΘΑ ΙΕΡΑΡΧΙΣΟΥΜΕ ΤΙΣ 3 ΕΠΕΝΔΥΣΕΙΣ ΜΕ ΒΑΣΗ ΤΟΝ ΔΕΙΚΤΗ ΑΠΟΔΟΣΗΣ</t>
  </si>
  <si>
    <t>Έστω ότι τα στελέχη της εταιρίας ΚΑΠΠΑ ΑΕ επιθυμούν να εκτιμήσουν το σταθμικό μέσο κόστος κεφαλαίου (WACC) της. Τα στοιχεία που αφορούν τις μετοχές και ομολογίες της εταιρίας είναι τα εξής:</t>
  </si>
  <si>
    <t>Ομολογίες</t>
  </si>
  <si>
    <t>Αριθμός Ομολογιών που έχουν εκδοθεί</t>
  </si>
  <si>
    <t>Επιτόκιο Έκδοσης</t>
  </si>
  <si>
    <t>Τρέχουσα Τιμή</t>
  </si>
  <si>
    <t>Ονομαστική Αξία</t>
  </si>
  <si>
    <t>Διάρκεια Ζωής</t>
  </si>
  <si>
    <t>10 έτη</t>
  </si>
  <si>
    <t>Μετοχές</t>
  </si>
  <si>
    <t>Αριθμός Μετοχών που έχουν εκδοθεί</t>
  </si>
  <si>
    <t>Τρέχον Μέρισμα ανά Μετοχή (μόλις καταβλήθηκε)</t>
  </si>
  <si>
    <t xml:space="preserve">Τρέχουσα Τιμή Μετοχής </t>
  </si>
  <si>
    <t>Αύξηση στα Μερίσματα</t>
  </si>
  <si>
    <t xml:space="preserve">Ο συντελεστής φορολογίας είναι 30%, και ο τόκος των ομολογιών καταβάλλεται στο τέλος κάθε έτους. </t>
  </si>
  <si>
    <t>Να υπολογίσετε το μέσο σταθμικό κόστος κεφαλαίου (WACC) της εταιρίας.</t>
  </si>
  <si>
    <t>Κόστος Ομολογιών (ξένων κεφαλαίων)</t>
  </si>
  <si>
    <t>Έτη</t>
  </si>
  <si>
    <t>Χρηματοροές</t>
  </si>
  <si>
    <t>IRR</t>
  </si>
  <si>
    <t>Κόστος δανεικών μετά φόρων</t>
  </si>
  <si>
    <t>Με βάση το DDM</t>
  </si>
  <si>
    <t>Κόστος αδιανέμητων κερδών</t>
  </si>
  <si>
    <t>Σύνολο Ιδίων κεφαλαιων</t>
  </si>
  <si>
    <t>Σύνολο Ξένων κεφαλαιων</t>
  </si>
  <si>
    <t>WACC</t>
  </si>
  <si>
    <t>ΜΕ ΤΡΑΠΕΖΙΚΟ ΔΑΝΕΙΣΜΟ, ΟΜΟΛΟΓΙΑΚΟ ΔΑΝΕΙΟ ΚΑΙ ΜΕΤΟΧΙΚΟ ΚΕΦΑΛΑΙΟ</t>
  </si>
  <si>
    <t>kanonika sthn ellada 24%</t>
  </si>
  <si>
    <t>kostos meta forwn</t>
  </si>
  <si>
    <t>forologikh eksikonomisi</t>
  </si>
  <si>
    <t>meso staumiko kostos kefalaioy</t>
  </si>
  <si>
    <t>EPILEGW A Giati tha exei kpa &gt; apo tis alles me ependysh 11.500</t>
  </si>
  <si>
    <t>edw o ΕΒΑ  μου λεει να επιλεξω την Β</t>
  </si>
  <si>
    <t>ΚΠΑΒΓ</t>
  </si>
  <si>
    <t>ΕΠΙΛΕΓΩ ΑΥΤΉ ΔΗΛ ΒΚΑΙΓ</t>
  </si>
</sst>
</file>

<file path=xl/styles.xml><?xml version="1.0" encoding="utf-8"?>
<styleSheet xmlns="http://schemas.openxmlformats.org/spreadsheetml/2006/main">
  <numFmts count="13">
    <numFmt numFmtId="164" formatCode="0.0000"/>
    <numFmt numFmtId="165" formatCode="#,##0.0000"/>
    <numFmt numFmtId="166" formatCode="_-* #,##0\ [$€-1]_-;\-* #,##0\ [$€-1]_-;_-* &quot;-&quot;??\ [$€-1]_-;_-@_-"/>
    <numFmt numFmtId="167" formatCode="0.0%"/>
    <numFmt numFmtId="168" formatCode="#,##0.0000_ ;[Red]\-#,##0.0000\ "/>
    <numFmt numFmtId="169" formatCode="#,##0.000"/>
    <numFmt numFmtId="170" formatCode="#,##0.0"/>
    <numFmt numFmtId="171" formatCode="0.000"/>
    <numFmt numFmtId="172" formatCode="#,##0.00_ ;\-#,##0.00\ "/>
    <numFmt numFmtId="173" formatCode="#,##0_ ;\-#,##0\ "/>
    <numFmt numFmtId="174" formatCode="[$€-2]\ #,##0;[Red]\-[$€-2]\ #,##0"/>
    <numFmt numFmtId="175" formatCode="[$€-2]\ #,##0.0;[Red]\-[$€-2]\ #,##0.0"/>
    <numFmt numFmtId="176" formatCode="0.000%"/>
  </numFmts>
  <fonts count="36">
    <font>
      <sz val="11"/>
      <color theme="1"/>
      <name val="Calibri"/>
      <family val="2"/>
      <charset val="161"/>
      <scheme val="minor"/>
    </font>
    <font>
      <sz val="11"/>
      <color indexed="8"/>
      <name val="Calibri"/>
      <family val="2"/>
      <charset val="161"/>
    </font>
    <font>
      <sz val="10"/>
      <name val="Arial Greek"/>
      <charset val="161"/>
    </font>
    <font>
      <u/>
      <sz val="10"/>
      <name val="Arial Greek"/>
      <charset val="161"/>
    </font>
    <font>
      <sz val="11"/>
      <color indexed="8"/>
      <name val="Calibri"/>
      <family val="2"/>
      <charset val="161"/>
    </font>
    <font>
      <sz val="9"/>
      <name val="Times New Roman"/>
      <family val="1"/>
      <charset val="161"/>
    </font>
    <font>
      <sz val="8"/>
      <name val="Times New Roman"/>
      <family val="1"/>
      <charset val="161"/>
    </font>
    <font>
      <sz val="8"/>
      <name val="Arial Greek"/>
      <family val="2"/>
      <charset val="161"/>
    </font>
    <font>
      <b/>
      <sz val="8"/>
      <name val="Arial Greek"/>
      <family val="2"/>
      <charset val="161"/>
    </font>
    <font>
      <sz val="8"/>
      <name val="MS Serif"/>
      <family val="1"/>
      <charset val="161"/>
    </font>
    <font>
      <sz val="8"/>
      <name val="Calibri"/>
      <family val="2"/>
      <charset val="161"/>
    </font>
    <font>
      <b/>
      <sz val="8"/>
      <name val="Arial Greek"/>
      <charset val="161"/>
    </font>
    <font>
      <sz val="11"/>
      <color indexed="12"/>
      <name val="Calibri"/>
      <family val="2"/>
      <charset val="161"/>
    </font>
    <font>
      <u/>
      <sz val="11"/>
      <color indexed="12"/>
      <name val="Calibri"/>
      <family val="2"/>
      <charset val="161"/>
    </font>
    <font>
      <sz val="11"/>
      <name val="Calibri"/>
      <family val="2"/>
      <charset val="161"/>
    </font>
    <font>
      <sz val="10"/>
      <name val="Arial Greek"/>
      <family val="2"/>
      <charset val="161"/>
    </font>
    <font>
      <b/>
      <sz val="10"/>
      <name val="Arial Greek"/>
      <family val="2"/>
      <charset val="161"/>
    </font>
    <font>
      <b/>
      <sz val="9"/>
      <name val="Arial Greek"/>
      <family val="2"/>
      <charset val="161"/>
    </font>
    <font>
      <b/>
      <vertAlign val="subscript"/>
      <sz val="10"/>
      <name val="Arial Greek"/>
      <family val="2"/>
      <charset val="161"/>
    </font>
    <font>
      <b/>
      <sz val="10"/>
      <color indexed="10"/>
      <name val="Arial"/>
      <family val="2"/>
    </font>
    <font>
      <b/>
      <sz val="10"/>
      <color indexed="12"/>
      <name val="Arial"/>
      <family val="2"/>
    </font>
    <font>
      <vertAlign val="subscript"/>
      <sz val="10"/>
      <color indexed="12"/>
      <name val="Arial"/>
      <family val="2"/>
    </font>
    <font>
      <b/>
      <sz val="10"/>
      <name val="Arial"/>
      <family val="2"/>
    </font>
    <font>
      <b/>
      <sz val="10"/>
      <color indexed="10"/>
      <name val="Arial Greek"/>
      <family val="2"/>
      <charset val="161"/>
    </font>
    <font>
      <b/>
      <sz val="10"/>
      <color indexed="12"/>
      <name val="Arial Greek"/>
      <family val="2"/>
      <charset val="161"/>
    </font>
    <font>
      <vertAlign val="subscript"/>
      <sz val="10"/>
      <name val="Arial Greek"/>
      <charset val="161"/>
    </font>
    <font>
      <b/>
      <sz val="12"/>
      <name val="Arial Greek"/>
      <family val="2"/>
      <charset val="161"/>
    </font>
    <font>
      <sz val="10"/>
      <name val="Arial"/>
      <family val="2"/>
      <charset val="161"/>
    </font>
    <font>
      <vertAlign val="subscript"/>
      <sz val="10"/>
      <name val="Arial"/>
      <family val="2"/>
      <charset val="161"/>
    </font>
    <font>
      <sz val="11"/>
      <color theme="1"/>
      <name val="Calibri"/>
      <family val="2"/>
      <charset val="161"/>
      <scheme val="minor"/>
    </font>
    <font>
      <b/>
      <sz val="11"/>
      <color theme="1"/>
      <name val="Calibri"/>
      <family val="2"/>
      <charset val="161"/>
      <scheme val="minor"/>
    </font>
    <font>
      <b/>
      <u/>
      <sz val="11"/>
      <color theme="1"/>
      <name val="Calibri"/>
      <family val="2"/>
      <charset val="161"/>
      <scheme val="minor"/>
    </font>
    <font>
      <u/>
      <sz val="11"/>
      <color theme="1"/>
      <name val="Calibri"/>
      <family val="2"/>
      <charset val="161"/>
      <scheme val="minor"/>
    </font>
    <font>
      <b/>
      <sz val="12"/>
      <color theme="1"/>
      <name val="Times New Roman"/>
      <family val="1"/>
      <charset val="161"/>
    </font>
    <font>
      <sz val="12"/>
      <color theme="1"/>
      <name val="Times New Roman"/>
      <family val="1"/>
      <charset val="161"/>
    </font>
    <font>
      <u/>
      <sz val="12"/>
      <color theme="1"/>
      <name val="Times New Roman"/>
      <family val="1"/>
      <charset val="161"/>
    </font>
  </fonts>
  <fills count="13">
    <fill>
      <patternFill patternType="none"/>
    </fill>
    <fill>
      <patternFill patternType="gray125"/>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40"/>
        <bgColor indexed="64"/>
      </patternFill>
    </fill>
    <fill>
      <patternFill patternType="solid">
        <fgColor indexed="51"/>
        <bgColor indexed="64"/>
      </patternFill>
    </fill>
    <fill>
      <patternFill patternType="solid">
        <fgColor indexed="43"/>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3">
    <xf numFmtId="0" fontId="0" fillId="0" borderId="0"/>
    <xf numFmtId="37" fontId="5" fillId="0" borderId="0" applyProtection="0"/>
    <xf numFmtId="9" fontId="4" fillId="0" borderId="0" applyFont="0" applyFill="0" applyBorder="0" applyAlignment="0" applyProtection="0"/>
  </cellStyleXfs>
  <cellXfs count="206">
    <xf numFmtId="0" fontId="0" fillId="0" borderId="0" xfId="0"/>
    <xf numFmtId="4" fontId="0" fillId="0" borderId="0" xfId="0" applyNumberFormat="1" applyAlignment="1">
      <alignment horizontal="center"/>
    </xf>
    <xf numFmtId="4" fontId="0" fillId="0" borderId="0" xfId="0" applyNumberFormat="1"/>
    <xf numFmtId="3" fontId="0" fillId="0" borderId="0" xfId="0" applyNumberFormat="1"/>
    <xf numFmtId="3" fontId="0" fillId="0" borderId="0" xfId="0" applyNumberFormat="1" applyBorder="1"/>
    <xf numFmtId="167" fontId="4" fillId="0" borderId="0" xfId="2" applyNumberFormat="1" applyFont="1"/>
    <xf numFmtId="4" fontId="0" fillId="0" borderId="0" xfId="0" applyNumberFormat="1" applyBorder="1"/>
    <xf numFmtId="4" fontId="3" fillId="0" borderId="0" xfId="0" applyNumberFormat="1" applyFont="1"/>
    <xf numFmtId="4" fontId="0" fillId="0" borderId="1" xfId="0" applyNumberFormat="1" applyBorder="1"/>
    <xf numFmtId="4" fontId="0" fillId="0" borderId="1" xfId="0" applyNumberFormat="1" applyBorder="1" applyAlignment="1">
      <alignment horizontal="center"/>
    </xf>
    <xf numFmtId="37" fontId="7" fillId="0" borderId="0" xfId="1" applyFont="1"/>
    <xf numFmtId="37" fontId="8" fillId="0" borderId="0" xfId="1" applyFont="1"/>
    <xf numFmtId="168" fontId="7" fillId="0" borderId="0" xfId="1" applyNumberFormat="1" applyFont="1"/>
    <xf numFmtId="2" fontId="9" fillId="0" borderId="0" xfId="1" applyNumberFormat="1" applyFont="1"/>
    <xf numFmtId="9" fontId="9" fillId="0" borderId="2" xfId="2" applyFont="1" applyBorder="1"/>
    <xf numFmtId="1" fontId="9" fillId="0" borderId="3" xfId="1" applyNumberFormat="1" applyFont="1" applyBorder="1"/>
    <xf numFmtId="164" fontId="9" fillId="0" borderId="0" xfId="1" applyNumberFormat="1" applyFont="1"/>
    <xf numFmtId="164" fontId="7" fillId="0" borderId="0" xfId="1" applyNumberFormat="1" applyFont="1"/>
    <xf numFmtId="37" fontId="7" fillId="0" borderId="0" xfId="1" applyFont="1" applyAlignment="1">
      <alignment horizontal="center"/>
    </xf>
    <xf numFmtId="37" fontId="11" fillId="0" borderId="0" xfId="1" applyFont="1"/>
    <xf numFmtId="164" fontId="9" fillId="2" borderId="0" xfId="1" applyNumberFormat="1" applyFont="1" applyFill="1"/>
    <xf numFmtId="1" fontId="9" fillId="2" borderId="3" xfId="1" applyNumberFormat="1" applyFont="1" applyFill="1" applyBorder="1"/>
    <xf numFmtId="9" fontId="9" fillId="2" borderId="2" xfId="2" applyFont="1" applyFill="1" applyBorder="1"/>
    <xf numFmtId="164" fontId="9" fillId="0" borderId="0" xfId="1" applyNumberFormat="1" applyFont="1" applyFill="1"/>
    <xf numFmtId="164" fontId="9" fillId="3" borderId="0" xfId="1" applyNumberFormat="1" applyFont="1" applyFill="1"/>
    <xf numFmtId="9" fontId="9" fillId="3" borderId="2" xfId="2" applyFont="1" applyFill="1" applyBorder="1"/>
    <xf numFmtId="1" fontId="9" fillId="3" borderId="3" xfId="1" applyNumberFormat="1" applyFont="1" applyFill="1" applyBorder="1"/>
    <xf numFmtId="9" fontId="9" fillId="4" borderId="2" xfId="2" applyFont="1" applyFill="1" applyBorder="1"/>
    <xf numFmtId="164" fontId="9" fillId="4" borderId="0" xfId="1" applyNumberFormat="1" applyFont="1" applyFill="1"/>
    <xf numFmtId="1" fontId="9" fillId="4" borderId="3" xfId="1" applyNumberFormat="1" applyFont="1" applyFill="1" applyBorder="1"/>
    <xf numFmtId="164" fontId="9" fillId="5" borderId="0" xfId="1" applyNumberFormat="1" applyFont="1" applyFill="1"/>
    <xf numFmtId="9" fontId="9" fillId="5" borderId="2" xfId="2" applyFont="1" applyFill="1" applyBorder="1"/>
    <xf numFmtId="1" fontId="9" fillId="5" borderId="3" xfId="1" applyNumberFormat="1" applyFont="1" applyFill="1" applyBorder="1"/>
    <xf numFmtId="9" fontId="11" fillId="0" borderId="0" xfId="2" applyFont="1"/>
    <xf numFmtId="171" fontId="9" fillId="0" borderId="0" xfId="1" applyNumberFormat="1" applyFont="1"/>
    <xf numFmtId="3" fontId="12" fillId="0" borderId="0" xfId="0" applyNumberFormat="1" applyFont="1"/>
    <xf numFmtId="9" fontId="9" fillId="6" borderId="2" xfId="2" applyFont="1" applyFill="1" applyBorder="1"/>
    <xf numFmtId="164" fontId="9" fillId="6" borderId="0" xfId="1" applyNumberFormat="1" applyFont="1" applyFill="1"/>
    <xf numFmtId="0" fontId="30" fillId="0" borderId="0" xfId="0" applyFont="1"/>
    <xf numFmtId="0" fontId="31" fillId="0" borderId="0" xfId="0" applyFont="1"/>
    <xf numFmtId="167" fontId="1" fillId="0" borderId="0" xfId="2" applyNumberFormat="1" applyFont="1"/>
    <xf numFmtId="9" fontId="1" fillId="0" borderId="0" xfId="2" applyFont="1" applyBorder="1"/>
    <xf numFmtId="3" fontId="13" fillId="0" borderId="0" xfId="0" applyNumberFormat="1" applyFont="1"/>
    <xf numFmtId="164" fontId="7" fillId="8" borderId="4" xfId="1" applyNumberFormat="1" applyFont="1" applyFill="1" applyBorder="1"/>
    <xf numFmtId="164" fontId="7" fillId="8" borderId="2" xfId="1" applyNumberFormat="1" applyFont="1" applyFill="1" applyBorder="1"/>
    <xf numFmtId="164" fontId="7" fillId="8" borderId="3" xfId="1" applyNumberFormat="1" applyFont="1" applyFill="1" applyBorder="1"/>
    <xf numFmtId="164" fontId="7" fillId="8" borderId="0" xfId="1" applyNumberFormat="1" applyFont="1" applyFill="1"/>
    <xf numFmtId="37" fontId="7" fillId="8" borderId="3" xfId="1" applyFont="1" applyFill="1" applyBorder="1"/>
    <xf numFmtId="37" fontId="7" fillId="8" borderId="0" xfId="1" applyFont="1" applyFill="1"/>
    <xf numFmtId="164" fontId="9" fillId="0" borderId="4" xfId="1" applyNumberFormat="1" applyFont="1" applyBorder="1"/>
    <xf numFmtId="164" fontId="9" fillId="9" borderId="0" xfId="1" applyNumberFormat="1" applyFont="1" applyFill="1"/>
    <xf numFmtId="3" fontId="0" fillId="0" borderId="0" xfId="0" applyNumberFormat="1" applyAlignment="1">
      <alignment horizontal="center"/>
    </xf>
    <xf numFmtId="167" fontId="1" fillId="0" borderId="0" xfId="2" applyNumberFormat="1" applyFont="1" applyAlignment="1">
      <alignment horizontal="center"/>
    </xf>
    <xf numFmtId="3" fontId="14" fillId="0" borderId="0" xfId="0" applyNumberFormat="1" applyFont="1" applyAlignment="1">
      <alignment horizontal="center"/>
    </xf>
    <xf numFmtId="4" fontId="14" fillId="0" borderId="0" xfId="0" applyNumberFormat="1" applyFont="1" applyAlignment="1">
      <alignment horizontal="center"/>
    </xf>
    <xf numFmtId="9" fontId="12" fillId="0" borderId="0" xfId="2" applyFont="1" applyAlignment="1">
      <alignment horizontal="center"/>
    </xf>
    <xf numFmtId="3" fontId="0" fillId="0" borderId="1" xfId="0" applyNumberFormat="1" applyBorder="1" applyAlignment="1">
      <alignment horizontal="center"/>
    </xf>
    <xf numFmtId="9" fontId="4" fillId="0" borderId="1" xfId="2" applyFont="1" applyBorder="1" applyAlignment="1">
      <alignment horizontal="center"/>
    </xf>
    <xf numFmtId="3" fontId="2" fillId="0" borderId="1" xfId="0" applyNumberFormat="1" applyFont="1" applyBorder="1" applyAlignment="1">
      <alignment horizontal="center"/>
    </xf>
    <xf numFmtId="3" fontId="32" fillId="0" borderId="1" xfId="0" applyNumberFormat="1" applyFont="1" applyBorder="1" applyAlignment="1">
      <alignment horizontal="center"/>
    </xf>
    <xf numFmtId="0" fontId="0" fillId="0" borderId="0" xfId="0" applyAlignment="1">
      <alignment horizontal="center"/>
    </xf>
    <xf numFmtId="3" fontId="3" fillId="0" borderId="1" xfId="0" applyNumberFormat="1" applyFont="1" applyBorder="1" applyAlignment="1">
      <alignment horizontal="center"/>
    </xf>
    <xf numFmtId="167" fontId="29" fillId="0" borderId="0" xfId="2" applyNumberFormat="1" applyFont="1" applyAlignment="1">
      <alignment horizontal="center"/>
    </xf>
    <xf numFmtId="10" fontId="1" fillId="0" borderId="0" xfId="2" applyNumberFormat="1" applyFont="1" applyAlignment="1">
      <alignment horizontal="center"/>
    </xf>
    <xf numFmtId="0" fontId="15" fillId="0" borderId="0" xfId="0" applyFont="1"/>
    <xf numFmtId="0" fontId="16" fillId="7" borderId="0" xfId="0" applyFont="1" applyFill="1" applyBorder="1" applyAlignment="1">
      <alignment horizontal="left"/>
    </xf>
    <xf numFmtId="0" fontId="0" fillId="7" borderId="0" xfId="0" applyFill="1" applyBorder="1"/>
    <xf numFmtId="0" fontId="0" fillId="7" borderId="0" xfId="0" applyFill="1"/>
    <xf numFmtId="0" fontId="16" fillId="0" borderId="0" xfId="0" applyFont="1"/>
    <xf numFmtId="0" fontId="0" fillId="0" borderId="0" xfId="0" applyFill="1"/>
    <xf numFmtId="0" fontId="16" fillId="0" borderId="0" xfId="0" applyFont="1" applyFill="1" applyBorder="1" applyAlignment="1">
      <alignment horizontal="left"/>
    </xf>
    <xf numFmtId="0" fontId="0" fillId="0" borderId="0" xfId="0" applyFill="1" applyBorder="1" applyAlignment="1">
      <alignment horizontal="center"/>
    </xf>
    <xf numFmtId="0" fontId="16" fillId="0" borderId="0" xfId="0" applyFont="1" applyFill="1"/>
    <xf numFmtId="0" fontId="0" fillId="0" borderId="0" xfId="0" applyFill="1" applyAlignment="1">
      <alignment horizontal="center"/>
    </xf>
    <xf numFmtId="4" fontId="0" fillId="0" borderId="5" xfId="0" applyNumberFormat="1" applyBorder="1" applyAlignment="1">
      <alignment horizontal="center"/>
    </xf>
    <xf numFmtId="167" fontId="16" fillId="0" borderId="0" xfId="2" applyNumberFormat="1" applyFont="1" applyAlignment="1">
      <alignment horizontal="left"/>
    </xf>
    <xf numFmtId="0" fontId="16" fillId="0" borderId="6" xfId="0" applyFont="1" applyBorder="1"/>
    <xf numFmtId="0" fontId="16" fillId="0" borderId="7" xfId="0" applyFont="1" applyBorder="1" applyAlignment="1">
      <alignment horizontal="center"/>
    </xf>
    <xf numFmtId="0" fontId="16" fillId="0" borderId="8" xfId="0" applyFont="1" applyBorder="1" applyAlignment="1">
      <alignment horizontal="center"/>
    </xf>
    <xf numFmtId="0" fontId="16" fillId="0" borderId="0" xfId="0" applyFont="1" applyFill="1" applyAlignment="1">
      <alignment horizontal="center"/>
    </xf>
    <xf numFmtId="0" fontId="16" fillId="0" borderId="6" xfId="0" applyFont="1" applyBorder="1" applyAlignment="1">
      <alignment horizontal="center"/>
    </xf>
    <xf numFmtId="0" fontId="16" fillId="0" borderId="7" xfId="0" applyFont="1" applyBorder="1" applyAlignment="1">
      <alignment horizontal="left"/>
    </xf>
    <xf numFmtId="0" fontId="16" fillId="0" borderId="0" xfId="0" applyFont="1" applyFill="1" applyBorder="1" applyAlignment="1">
      <alignment horizontal="center"/>
    </xf>
    <xf numFmtId="0" fontId="0" fillId="0" borderId="9" xfId="0" applyBorder="1"/>
    <xf numFmtId="0" fontId="0" fillId="0" borderId="0" xfId="0" quotePrefix="1" applyBorder="1" applyAlignment="1">
      <alignment horizontal="center"/>
    </xf>
    <xf numFmtId="0" fontId="0" fillId="0" borderId="10" xfId="0" quotePrefix="1" applyBorder="1" applyAlignment="1">
      <alignment horizontal="center"/>
    </xf>
    <xf numFmtId="0" fontId="17" fillId="0" borderId="0" xfId="0" applyFont="1" applyAlignment="1">
      <alignment horizontal="center" vertical="center"/>
    </xf>
    <xf numFmtId="0" fontId="17" fillId="0" borderId="11" xfId="0" applyFont="1" applyBorder="1" applyAlignment="1">
      <alignment horizontal="center" vertical="center"/>
    </xf>
    <xf numFmtId="0" fontId="17" fillId="0" borderId="12" xfId="0" applyFont="1" applyBorder="1" applyAlignment="1">
      <alignment horizontal="center" vertical="center"/>
    </xf>
    <xf numFmtId="0" fontId="17" fillId="0" borderId="12" xfId="0" applyFont="1" applyBorder="1" applyAlignment="1">
      <alignment horizontal="center" vertical="center" wrapText="1"/>
    </xf>
    <xf numFmtId="0" fontId="17" fillId="0" borderId="13" xfId="0" applyFont="1" applyBorder="1" applyAlignment="1">
      <alignment horizontal="center" vertical="center"/>
    </xf>
    <xf numFmtId="0" fontId="17" fillId="0" borderId="0" xfId="0" applyFont="1" applyFill="1" applyBorder="1" applyAlignment="1">
      <alignment horizontal="center" vertical="center"/>
    </xf>
    <xf numFmtId="166" fontId="16" fillId="2" borderId="0" xfId="0" applyNumberFormat="1" applyFont="1" applyFill="1" applyAlignment="1">
      <alignment horizontal="center"/>
    </xf>
    <xf numFmtId="0" fontId="0" fillId="0" borderId="14" xfId="0" applyBorder="1" applyAlignment="1">
      <alignment horizontal="center"/>
    </xf>
    <xf numFmtId="165" fontId="0" fillId="0" borderId="0" xfId="0" applyNumberFormat="1" applyBorder="1" applyAlignment="1">
      <alignment horizontal="center"/>
    </xf>
    <xf numFmtId="4" fontId="0" fillId="5" borderId="10" xfId="0" applyNumberFormat="1" applyFill="1" applyBorder="1" applyAlignment="1">
      <alignment horizontal="center"/>
    </xf>
    <xf numFmtId="1" fontId="0" fillId="0" borderId="0" xfId="0" applyNumberFormat="1" applyFill="1" applyBorder="1" applyAlignment="1">
      <alignment horizontal="center"/>
    </xf>
    <xf numFmtId="0" fontId="0" fillId="0" borderId="14" xfId="0" applyFill="1" applyBorder="1" applyAlignment="1">
      <alignment horizontal="center"/>
    </xf>
    <xf numFmtId="4" fontId="0" fillId="0" borderId="5" xfId="0" applyNumberFormat="1" applyFill="1" applyBorder="1" applyAlignment="1">
      <alignment horizontal="center"/>
    </xf>
    <xf numFmtId="1" fontId="0" fillId="0" borderId="0" xfId="0" applyNumberFormat="1"/>
    <xf numFmtId="0" fontId="0" fillId="0" borderId="9" xfId="0" applyBorder="1" applyAlignment="1">
      <alignment horizontal="center"/>
    </xf>
    <xf numFmtId="4" fontId="0" fillId="0" borderId="0" xfId="0" applyNumberFormat="1" applyBorder="1" applyAlignment="1">
      <alignment horizontal="center"/>
    </xf>
    <xf numFmtId="2" fontId="0" fillId="0" borderId="0" xfId="0" applyNumberFormat="1" applyFill="1" applyAlignment="1">
      <alignment horizontal="center"/>
    </xf>
    <xf numFmtId="0" fontId="0" fillId="0" borderId="9" xfId="0" applyFill="1" applyBorder="1" applyAlignment="1">
      <alignment horizontal="center"/>
    </xf>
    <xf numFmtId="4" fontId="0" fillId="0" borderId="0" xfId="0" applyNumberFormat="1" applyFill="1" applyBorder="1" applyAlignment="1">
      <alignment horizontal="center"/>
    </xf>
    <xf numFmtId="2" fontId="0" fillId="0" borderId="0" xfId="0" applyNumberFormat="1" applyFill="1" applyBorder="1" applyAlignment="1">
      <alignment horizontal="center"/>
    </xf>
    <xf numFmtId="2" fontId="0" fillId="0" borderId="0" xfId="0" applyNumberFormat="1"/>
    <xf numFmtId="0" fontId="0" fillId="0" borderId="11" xfId="0" applyBorder="1" applyAlignment="1">
      <alignment horizontal="center"/>
    </xf>
    <xf numFmtId="4" fontId="0" fillId="0" borderId="12" xfId="0" applyNumberFormat="1" applyBorder="1" applyAlignment="1">
      <alignment horizontal="center"/>
    </xf>
    <xf numFmtId="0" fontId="0" fillId="0" borderId="11" xfId="0" applyFill="1" applyBorder="1" applyAlignment="1">
      <alignment horizontal="center"/>
    </xf>
    <xf numFmtId="4" fontId="0" fillId="0" borderId="12" xfId="0" applyNumberFormat="1" applyFill="1" applyBorder="1" applyAlignment="1">
      <alignment horizontal="center"/>
    </xf>
    <xf numFmtId="0" fontId="0" fillId="0" borderId="0" xfId="0" applyBorder="1"/>
    <xf numFmtId="4" fontId="0" fillId="2" borderId="0" xfId="0" applyNumberFormat="1" applyFill="1" applyBorder="1" applyAlignment="1">
      <alignment horizontal="center"/>
    </xf>
    <xf numFmtId="0" fontId="0" fillId="0" borderId="0" xfId="0" applyBorder="1" applyAlignment="1">
      <alignment horizontal="center"/>
    </xf>
    <xf numFmtId="4" fontId="16" fillId="0" borderId="0" xfId="0" applyNumberFormat="1" applyFont="1" applyAlignment="1">
      <alignment horizontal="center"/>
    </xf>
    <xf numFmtId="4" fontId="16" fillId="0" borderId="0" xfId="0" applyNumberFormat="1" applyFont="1" applyAlignment="1">
      <alignment horizontal="right"/>
    </xf>
    <xf numFmtId="172" fontId="16" fillId="5" borderId="0" xfId="0" applyNumberFormat="1" applyFont="1" applyFill="1" applyBorder="1" applyAlignment="1">
      <alignment horizontal="center"/>
    </xf>
    <xf numFmtId="166" fontId="16" fillId="0" borderId="0" xfId="0" applyNumberFormat="1" applyFont="1" applyFill="1" applyAlignment="1">
      <alignment horizontal="center"/>
    </xf>
    <xf numFmtId="166" fontId="15" fillId="0" borderId="0" xfId="0" applyNumberFormat="1" applyFont="1" applyAlignment="1">
      <alignment horizontal="center"/>
    </xf>
    <xf numFmtId="0" fontId="15" fillId="0" borderId="0" xfId="0" applyFont="1" applyAlignment="1">
      <alignment horizontal="center"/>
    </xf>
    <xf numFmtId="4" fontId="16" fillId="0" borderId="0" xfId="0" applyNumberFormat="1" applyFont="1" applyFill="1" applyBorder="1" applyAlignment="1">
      <alignment horizontal="center"/>
    </xf>
    <xf numFmtId="172" fontId="16" fillId="2" borderId="0" xfId="0" applyNumberFormat="1" applyFont="1" applyFill="1" applyAlignment="1">
      <alignment horizontal="center"/>
    </xf>
    <xf numFmtId="4" fontId="16" fillId="0" borderId="0" xfId="0" applyNumberFormat="1" applyFont="1" applyFill="1" applyAlignment="1">
      <alignment horizontal="center"/>
    </xf>
    <xf numFmtId="172" fontId="16" fillId="0" borderId="0" xfId="0" applyNumberFormat="1" applyFont="1" applyFill="1" applyAlignment="1">
      <alignment horizontal="center"/>
    </xf>
    <xf numFmtId="0" fontId="2" fillId="0" borderId="0" xfId="0" applyFont="1"/>
    <xf numFmtId="4" fontId="16" fillId="0" borderId="0" xfId="0" applyNumberFormat="1" applyFont="1" applyAlignment="1">
      <alignment horizontal="center" vertical="center"/>
    </xf>
    <xf numFmtId="0" fontId="19" fillId="0" borderId="0" xfId="0" applyFont="1" applyAlignment="1">
      <alignment horizontal="left" vertical="center"/>
    </xf>
    <xf numFmtId="4" fontId="16" fillId="0" borderId="0" xfId="0" applyNumberFormat="1" applyFont="1" applyFill="1" applyBorder="1" applyAlignment="1">
      <alignment horizontal="center" vertical="center"/>
    </xf>
    <xf numFmtId="0" fontId="16" fillId="0" borderId="0" xfId="0" applyFont="1" applyFill="1" applyAlignment="1">
      <alignment horizontal="center" vertical="center"/>
    </xf>
    <xf numFmtId="4" fontId="16" fillId="0" borderId="0" xfId="0" applyNumberFormat="1" applyFont="1" applyFill="1" applyAlignment="1">
      <alignment horizontal="center" vertical="center"/>
    </xf>
    <xf numFmtId="0" fontId="2" fillId="0" borderId="0" xfId="0" applyFont="1" applyAlignment="1">
      <alignment horizontal="center" vertical="center"/>
    </xf>
    <xf numFmtId="0" fontId="16" fillId="0" borderId="0" xfId="0" applyFont="1" applyAlignment="1">
      <alignment horizontal="center" vertical="center"/>
    </xf>
    <xf numFmtId="172" fontId="2" fillId="0" borderId="0" xfId="0" applyNumberFormat="1" applyFont="1" applyAlignment="1">
      <alignment horizontal="center" vertical="center"/>
    </xf>
    <xf numFmtId="0" fontId="16" fillId="0" borderId="0" xfId="0" applyFont="1" applyAlignment="1">
      <alignment horizontal="center"/>
    </xf>
    <xf numFmtId="167" fontId="15" fillId="0" borderId="0" xfId="0" applyNumberFormat="1" applyFont="1"/>
    <xf numFmtId="9" fontId="15" fillId="0" borderId="0" xfId="0" applyNumberFormat="1" applyFont="1"/>
    <xf numFmtId="171" fontId="0" fillId="0" borderId="0" xfId="0" applyNumberFormat="1"/>
    <xf numFmtId="10" fontId="16" fillId="0" borderId="0" xfId="0" applyNumberFormat="1" applyFont="1" applyBorder="1" applyAlignment="1">
      <alignment horizontal="center"/>
    </xf>
    <xf numFmtId="10" fontId="16" fillId="0" borderId="0" xfId="0" applyNumberFormat="1" applyFont="1" applyFill="1" applyBorder="1" applyAlignment="1">
      <alignment horizontal="center"/>
    </xf>
    <xf numFmtId="0" fontId="20" fillId="0" borderId="0" xfId="0" applyFont="1" applyAlignment="1">
      <alignment horizontal="left" vertical="center"/>
    </xf>
    <xf numFmtId="4" fontId="0" fillId="10" borderId="0" xfId="0" applyNumberFormat="1" applyFill="1"/>
    <xf numFmtId="4" fontId="0" fillId="10" borderId="0" xfId="0" applyNumberFormat="1" applyFill="1" applyBorder="1"/>
    <xf numFmtId="0" fontId="22" fillId="0" borderId="0" xfId="0" applyFont="1" applyAlignment="1">
      <alignment horizontal="left" vertical="center"/>
    </xf>
    <xf numFmtId="0" fontId="16" fillId="0" borderId="12" xfId="0" applyFont="1" applyBorder="1" applyAlignment="1">
      <alignment horizontal="center"/>
    </xf>
    <xf numFmtId="0" fontId="2" fillId="0" borderId="0" xfId="0" applyFont="1" applyAlignment="1">
      <alignment horizontal="center"/>
    </xf>
    <xf numFmtId="4" fontId="0" fillId="10" borderId="4" xfId="0" applyNumberFormat="1" applyFill="1" applyBorder="1" applyAlignment="1">
      <alignment horizontal="right"/>
    </xf>
    <xf numFmtId="170" fontId="0" fillId="10" borderId="15" xfId="0" applyNumberFormat="1" applyFill="1" applyBorder="1" applyAlignment="1">
      <alignment horizontal="right"/>
    </xf>
    <xf numFmtId="4" fontId="0" fillId="10" borderId="2" xfId="0" applyNumberFormat="1" applyFill="1" applyBorder="1"/>
    <xf numFmtId="0" fontId="23" fillId="0" borderId="7" xfId="0" applyFont="1" applyFill="1" applyBorder="1" applyAlignment="1">
      <alignment horizontal="center"/>
    </xf>
    <xf numFmtId="0" fontId="24" fillId="0" borderId="7" xfId="0" applyFont="1" applyFill="1" applyBorder="1" applyAlignment="1">
      <alignment horizontal="center"/>
    </xf>
    <xf numFmtId="4" fontId="0" fillId="10" borderId="3" xfId="0" applyNumberFormat="1" applyFill="1" applyBorder="1"/>
    <xf numFmtId="4" fontId="0" fillId="10" borderId="16" xfId="0" applyNumberFormat="1" applyFill="1" applyBorder="1"/>
    <xf numFmtId="2" fontId="23" fillId="0" borderId="0" xfId="0" applyNumberFormat="1" applyFont="1" applyFill="1" applyBorder="1" applyAlignment="1">
      <alignment horizontal="center"/>
    </xf>
    <xf numFmtId="9" fontId="24" fillId="0" borderId="0" xfId="0" applyNumberFormat="1" applyFont="1" applyFill="1" applyBorder="1" applyAlignment="1">
      <alignment horizontal="center"/>
    </xf>
    <xf numFmtId="0" fontId="23" fillId="0" borderId="0" xfId="0" applyFont="1" applyFill="1" applyBorder="1" applyAlignment="1">
      <alignment horizontal="center"/>
    </xf>
    <xf numFmtId="0" fontId="24" fillId="0" borderId="0" xfId="0" applyFont="1" applyFill="1" applyBorder="1" applyAlignment="1">
      <alignment horizontal="center"/>
    </xf>
    <xf numFmtId="4" fontId="0" fillId="10" borderId="4" xfId="0" quotePrefix="1" applyNumberFormat="1" applyFont="1" applyFill="1" applyBorder="1" applyAlignment="1">
      <alignment horizontal="center"/>
    </xf>
    <xf numFmtId="3" fontId="0" fillId="10" borderId="15" xfId="0" applyNumberFormat="1" applyFill="1" applyBorder="1"/>
    <xf numFmtId="4" fontId="0" fillId="10" borderId="4" xfId="0" applyNumberFormat="1" applyFill="1" applyBorder="1" applyAlignment="1">
      <alignment horizontal="center"/>
    </xf>
    <xf numFmtId="4" fontId="0" fillId="10" borderId="17" xfId="0" applyNumberFormat="1" applyFill="1" applyBorder="1"/>
    <xf numFmtId="4" fontId="0" fillId="10" borderId="3" xfId="0" applyNumberFormat="1" applyFill="1" applyBorder="1" applyAlignment="1">
      <alignment horizontal="right"/>
    </xf>
    <xf numFmtId="4" fontId="0" fillId="10" borderId="16" xfId="0" applyNumberFormat="1" applyFill="1" applyBorder="1" applyAlignment="1">
      <alignment horizontal="right"/>
    </xf>
    <xf numFmtId="4" fontId="26" fillId="0" borderId="0" xfId="0" applyNumberFormat="1" applyFont="1" applyAlignment="1">
      <alignment horizontal="right" vertical="top"/>
    </xf>
    <xf numFmtId="0" fontId="22" fillId="0" borderId="0" xfId="0" applyFont="1" applyAlignment="1">
      <alignment horizontal="left" vertical="center" wrapText="1"/>
    </xf>
    <xf numFmtId="0" fontId="16" fillId="0" borderId="0" xfId="0" applyFont="1" applyBorder="1" applyAlignment="1">
      <alignment horizontal="center"/>
    </xf>
    <xf numFmtId="2" fontId="16" fillId="0" borderId="0" xfId="0" applyNumberFormat="1" applyFont="1" applyFill="1" applyBorder="1" applyAlignment="1">
      <alignment horizontal="right"/>
    </xf>
    <xf numFmtId="2" fontId="16" fillId="0" borderId="0" xfId="0" applyNumberFormat="1" applyFont="1" applyFill="1" applyBorder="1" applyAlignment="1">
      <alignment horizontal="center"/>
    </xf>
    <xf numFmtId="4" fontId="27" fillId="10" borderId="0" xfId="0" applyNumberFormat="1" applyFont="1" applyFill="1"/>
    <xf numFmtId="4" fontId="27" fillId="10" borderId="0" xfId="0" applyNumberFormat="1" applyFont="1" applyFill="1" applyAlignment="1">
      <alignment horizontal="left" indent="3"/>
    </xf>
    <xf numFmtId="0" fontId="15" fillId="0" borderId="0" xfId="0" applyFont="1" applyFill="1"/>
    <xf numFmtId="0" fontId="0" fillId="0" borderId="12" xfId="0" applyBorder="1" applyAlignment="1">
      <alignment horizontal="center"/>
    </xf>
    <xf numFmtId="0" fontId="15" fillId="0" borderId="0" xfId="0" applyFont="1" applyFill="1" applyAlignment="1">
      <alignment horizontal="center"/>
    </xf>
    <xf numFmtId="0" fontId="16" fillId="0" borderId="7" xfId="0" applyFont="1" applyFill="1" applyBorder="1" applyAlignment="1">
      <alignment horizontal="center"/>
    </xf>
    <xf numFmtId="169" fontId="0" fillId="0" borderId="0" xfId="0" applyNumberFormat="1" applyAlignment="1">
      <alignment horizontal="center"/>
    </xf>
    <xf numFmtId="3" fontId="1" fillId="0" borderId="0" xfId="0" applyNumberFormat="1" applyFont="1" applyBorder="1" applyAlignment="1">
      <alignment horizontal="center"/>
    </xf>
    <xf numFmtId="4" fontId="0" fillId="2" borderId="0" xfId="0" applyNumberFormat="1" applyFill="1"/>
    <xf numFmtId="4" fontId="12" fillId="0" borderId="0" xfId="0" applyNumberFormat="1" applyFont="1"/>
    <xf numFmtId="173" fontId="0" fillId="0" borderId="0" xfId="0" applyNumberFormat="1" applyAlignment="1">
      <alignment horizontal="center"/>
    </xf>
    <xf numFmtId="9" fontId="29" fillId="0" borderId="0" xfId="2" applyFont="1"/>
    <xf numFmtId="3" fontId="0" fillId="9" borderId="0" xfId="0" applyNumberFormat="1" applyFill="1"/>
    <xf numFmtId="3" fontId="0" fillId="11" borderId="0" xfId="0" applyNumberFormat="1" applyFill="1"/>
    <xf numFmtId="3" fontId="0" fillId="12" borderId="0" xfId="0" applyNumberFormat="1" applyFill="1"/>
    <xf numFmtId="9" fontId="29" fillId="0" borderId="0" xfId="2" applyFont="1" applyFill="1"/>
    <xf numFmtId="3" fontId="0" fillId="0" borderId="0" xfId="0" applyNumberFormat="1" applyFill="1"/>
    <xf numFmtId="0" fontId="33" fillId="0" borderId="0" xfId="0" applyNumberFormat="1" applyFont="1" applyAlignment="1">
      <alignment wrapText="1"/>
    </xf>
    <xf numFmtId="0" fontId="34" fillId="0" borderId="0" xfId="0" applyFont="1"/>
    <xf numFmtId="0" fontId="34" fillId="0" borderId="20" xfId="0" applyFont="1" applyBorder="1" applyAlignment="1">
      <alignment vertical="center" wrapText="1"/>
    </xf>
    <xf numFmtId="0" fontId="34" fillId="0" borderId="21" xfId="0" applyFont="1" applyBorder="1" applyAlignment="1">
      <alignment vertical="center" wrapText="1"/>
    </xf>
    <xf numFmtId="9" fontId="34" fillId="0" borderId="21" xfId="0" applyNumberFormat="1" applyFont="1" applyBorder="1" applyAlignment="1">
      <alignment vertical="center" wrapText="1"/>
    </xf>
    <xf numFmtId="174" fontId="34" fillId="0" borderId="21" xfId="0" applyNumberFormat="1" applyFont="1" applyBorder="1" applyAlignment="1">
      <alignment vertical="center" wrapText="1"/>
    </xf>
    <xf numFmtId="3" fontId="34" fillId="0" borderId="21" xfId="0" applyNumberFormat="1" applyFont="1" applyBorder="1" applyAlignment="1">
      <alignment vertical="center" wrapText="1"/>
    </xf>
    <xf numFmtId="175" fontId="34" fillId="0" borderId="21" xfId="0" applyNumberFormat="1" applyFont="1" applyBorder="1" applyAlignment="1">
      <alignment vertical="center" wrapText="1"/>
    </xf>
    <xf numFmtId="0" fontId="33" fillId="0" borderId="0" xfId="0" applyFont="1" applyAlignment="1">
      <alignment horizontal="justify" vertical="center"/>
    </xf>
    <xf numFmtId="9" fontId="34" fillId="0" borderId="0" xfId="0" applyNumberFormat="1" applyFont="1"/>
    <xf numFmtId="174" fontId="34" fillId="0" borderId="0" xfId="0" applyNumberFormat="1" applyFont="1"/>
    <xf numFmtId="10" fontId="34" fillId="0" borderId="0" xfId="0" applyNumberFormat="1" applyFont="1"/>
    <xf numFmtId="0" fontId="33" fillId="0" borderId="0" xfId="0" applyFont="1"/>
    <xf numFmtId="10" fontId="33" fillId="0" borderId="0" xfId="2" applyNumberFormat="1" applyFont="1"/>
    <xf numFmtId="10" fontId="34" fillId="0" borderId="0" xfId="2" applyNumberFormat="1" applyFont="1"/>
    <xf numFmtId="167" fontId="0" fillId="0" borderId="0" xfId="0" applyNumberFormat="1"/>
    <xf numFmtId="176" fontId="34" fillId="0" borderId="0" xfId="2" applyNumberFormat="1" applyFont="1"/>
    <xf numFmtId="0" fontId="35" fillId="0" borderId="18" xfId="0" applyFont="1" applyBorder="1" applyAlignment="1">
      <alignment vertical="center" wrapText="1"/>
    </xf>
    <xf numFmtId="0" fontId="35" fillId="0" borderId="19" xfId="0" applyFont="1" applyBorder="1" applyAlignment="1">
      <alignment vertical="center" wrapText="1"/>
    </xf>
    <xf numFmtId="0" fontId="22" fillId="0" borderId="0" xfId="0" applyFont="1" applyAlignment="1">
      <alignment horizontal="left" vertical="center" wrapText="1"/>
    </xf>
    <xf numFmtId="9" fontId="0" fillId="0" borderId="0" xfId="0" applyNumberFormat="1"/>
    <xf numFmtId="167" fontId="29" fillId="0" borderId="0" xfId="2" applyNumberFormat="1" applyFont="1"/>
  </cellXfs>
  <cellStyles count="3">
    <cellStyle name="Βασικό_FEXAM01ABCD_09b" xfId="1"/>
    <cellStyle name="Κανονικό" xfId="0" builtinId="0"/>
    <cellStyle name="Ποσοστό"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l-GR"/>
  <c:chart>
    <c:plotArea>
      <c:layout/>
      <c:scatterChart>
        <c:scatterStyle val="lineMarker"/>
        <c:ser>
          <c:idx val="0"/>
          <c:order val="0"/>
          <c:tx>
            <c:v>Α</c:v>
          </c:tx>
          <c:xVal>
            <c:numRef>
              <c:f>[2]EPILOGH_EPEND!$C$74:$C$84</c:f>
              <c:numCache>
                <c:formatCode>General</c:formatCode>
                <c:ptCount val="11"/>
                <c:pt idx="0">
                  <c:v>0</c:v>
                </c:pt>
                <c:pt idx="1">
                  <c:v>0.05</c:v>
                </c:pt>
                <c:pt idx="2">
                  <c:v>0.1</c:v>
                </c:pt>
                <c:pt idx="3">
                  <c:v>0.15</c:v>
                </c:pt>
                <c:pt idx="4">
                  <c:v>0.2</c:v>
                </c:pt>
                <c:pt idx="5">
                  <c:v>0.25</c:v>
                </c:pt>
                <c:pt idx="6">
                  <c:v>0.3</c:v>
                </c:pt>
                <c:pt idx="7">
                  <c:v>0.35</c:v>
                </c:pt>
                <c:pt idx="8">
                  <c:v>0.4</c:v>
                </c:pt>
                <c:pt idx="9">
                  <c:v>0.45</c:v>
                </c:pt>
                <c:pt idx="10">
                  <c:v>0.5</c:v>
                </c:pt>
              </c:numCache>
            </c:numRef>
          </c:xVal>
          <c:yVal>
            <c:numRef>
              <c:f>[2]EPILOGH_EPEND!$D$74:$D$84</c:f>
              <c:numCache>
                <c:formatCode>General</c:formatCode>
                <c:ptCount val="11"/>
                <c:pt idx="0">
                  <c:v>18500</c:v>
                </c:pt>
                <c:pt idx="1">
                  <c:v>12024.440378969686</c:v>
                </c:pt>
                <c:pt idx="2">
                  <c:v>7184.087084780027</c:v>
                </c:pt>
                <c:pt idx="3">
                  <c:v>3512.5757680287979</c:v>
                </c:pt>
                <c:pt idx="4">
                  <c:v>690.28635116598207</c:v>
                </c:pt>
                <c:pt idx="5">
                  <c:v>-1505.7599999999998</c:v>
                </c:pt>
                <c:pt idx="6">
                  <c:v>-3233.6691797831668</c:v>
                </c:pt>
                <c:pt idx="7">
                  <c:v>-4607.2308362090826</c:v>
                </c:pt>
                <c:pt idx="8">
                  <c:v>-5709.4705437360271</c:v>
                </c:pt>
                <c:pt idx="9">
                  <c:v>-6601.738790096967</c:v>
                </c:pt>
                <c:pt idx="10">
                  <c:v>-7329.9039780521261</c:v>
                </c:pt>
              </c:numCache>
            </c:numRef>
          </c:yVal>
        </c:ser>
        <c:ser>
          <c:idx val="1"/>
          <c:order val="1"/>
          <c:tx>
            <c:v>Β</c:v>
          </c:tx>
          <c:xVal>
            <c:numRef>
              <c:f>[2]EPILOGH_EPEND!$C$74:$C$84</c:f>
              <c:numCache>
                <c:formatCode>General</c:formatCode>
                <c:ptCount val="11"/>
                <c:pt idx="0">
                  <c:v>0</c:v>
                </c:pt>
                <c:pt idx="1">
                  <c:v>0.05</c:v>
                </c:pt>
                <c:pt idx="2">
                  <c:v>0.1</c:v>
                </c:pt>
                <c:pt idx="3">
                  <c:v>0.15</c:v>
                </c:pt>
                <c:pt idx="4">
                  <c:v>0.2</c:v>
                </c:pt>
                <c:pt idx="5">
                  <c:v>0.25</c:v>
                </c:pt>
                <c:pt idx="6">
                  <c:v>0.3</c:v>
                </c:pt>
                <c:pt idx="7">
                  <c:v>0.35</c:v>
                </c:pt>
                <c:pt idx="8">
                  <c:v>0.4</c:v>
                </c:pt>
                <c:pt idx="9">
                  <c:v>0.45</c:v>
                </c:pt>
                <c:pt idx="10">
                  <c:v>0.5</c:v>
                </c:pt>
              </c:numCache>
            </c:numRef>
          </c:xVal>
          <c:yVal>
            <c:numRef>
              <c:f>[2]EPILOGH_EPEND!$E$74:$E$84</c:f>
              <c:numCache>
                <c:formatCode>General</c:formatCode>
                <c:ptCount val="11"/>
                <c:pt idx="0">
                  <c:v>10050</c:v>
                </c:pt>
                <c:pt idx="1">
                  <c:v>7553.8281724318622</c:v>
                </c:pt>
                <c:pt idx="2">
                  <c:v>5628.9301074024524</c:v>
                </c:pt>
                <c:pt idx="3">
                  <c:v>4120.2229646487976</c:v>
                </c:pt>
                <c:pt idx="4">
                  <c:v>2920.0488683127578</c:v>
                </c:pt>
                <c:pt idx="5">
                  <c:v>1952.2720000000002</c:v>
                </c:pt>
                <c:pt idx="6">
                  <c:v>1162.1250084683259</c:v>
                </c:pt>
                <c:pt idx="7">
                  <c:v>509.59013540969323</c:v>
                </c:pt>
                <c:pt idx="8">
                  <c:v>-34.998597523139836</c:v>
                </c:pt>
                <c:pt idx="9">
                  <c:v>-493.92932082096331</c:v>
                </c:pt>
                <c:pt idx="10">
                  <c:v>-884.15637860082336</c:v>
                </c:pt>
              </c:numCache>
            </c:numRef>
          </c:yVal>
        </c:ser>
        <c:ser>
          <c:idx val="2"/>
          <c:order val="2"/>
          <c:tx>
            <c:v>Γ</c:v>
          </c:tx>
          <c:xVal>
            <c:numRef>
              <c:f>[2]EPILOGH_EPEND!$C$74:$C$84</c:f>
              <c:numCache>
                <c:formatCode>General</c:formatCode>
                <c:ptCount val="11"/>
                <c:pt idx="0">
                  <c:v>0</c:v>
                </c:pt>
                <c:pt idx="1">
                  <c:v>0.05</c:v>
                </c:pt>
                <c:pt idx="2">
                  <c:v>0.1</c:v>
                </c:pt>
                <c:pt idx="3">
                  <c:v>0.15</c:v>
                </c:pt>
                <c:pt idx="4">
                  <c:v>0.2</c:v>
                </c:pt>
                <c:pt idx="5">
                  <c:v>0.25</c:v>
                </c:pt>
                <c:pt idx="6">
                  <c:v>0.3</c:v>
                </c:pt>
                <c:pt idx="7">
                  <c:v>0.35</c:v>
                </c:pt>
                <c:pt idx="8">
                  <c:v>0.4</c:v>
                </c:pt>
                <c:pt idx="9">
                  <c:v>0.45</c:v>
                </c:pt>
                <c:pt idx="10">
                  <c:v>0.5</c:v>
                </c:pt>
              </c:numCache>
            </c:numRef>
          </c:xVal>
          <c:yVal>
            <c:numRef>
              <c:f>[2]EPILOGH_EPEND!$F$74:$F$84</c:f>
              <c:numCache>
                <c:formatCode>General</c:formatCode>
                <c:ptCount val="11"/>
                <c:pt idx="0">
                  <c:v>11450</c:v>
                </c:pt>
                <c:pt idx="1">
                  <c:v>8182.5729002014668</c:v>
                </c:pt>
                <c:pt idx="2">
                  <c:v>5690.5691929321056</c:v>
                </c:pt>
                <c:pt idx="3">
                  <c:v>3759.1412515515112</c:v>
                </c:pt>
                <c:pt idx="4">
                  <c:v>2240.0270061728406</c:v>
                </c:pt>
                <c:pt idx="5">
                  <c:v>1029.008</c:v>
                </c:pt>
                <c:pt idx="6">
                  <c:v>51.575699390631826</c:v>
                </c:pt>
                <c:pt idx="7">
                  <c:v>-746.37351704442403</c:v>
                </c:pt>
                <c:pt idx="8">
                  <c:v>-1404.6948975341891</c:v>
                </c:pt>
                <c:pt idx="9">
                  <c:v>-1953.140775645546</c:v>
                </c:pt>
                <c:pt idx="10">
                  <c:v>-2414.1975308641972</c:v>
                </c:pt>
              </c:numCache>
            </c:numRef>
          </c:yVal>
        </c:ser>
        <c:axId val="219710592"/>
        <c:axId val="219712896"/>
      </c:scatterChart>
      <c:valAx>
        <c:axId val="219710592"/>
        <c:scaling>
          <c:orientation val="minMax"/>
        </c:scaling>
        <c:axPos val="b"/>
        <c:title>
          <c:tx>
            <c:rich>
              <a:bodyPr/>
              <a:lstStyle/>
              <a:p>
                <a:pPr>
                  <a:defRPr sz="1000" b="1" i="0" u="none" strike="noStrike" baseline="0">
                    <a:solidFill>
                      <a:srgbClr val="000000"/>
                    </a:solidFill>
                    <a:latin typeface="Calibri"/>
                    <a:ea typeface="Calibri"/>
                    <a:cs typeface="Calibri"/>
                  </a:defRPr>
                </a:pPr>
                <a:r>
                  <a:rPr lang="el-GR"/>
                  <a:t>ΠΡΟΕΞΟΦΛΗΤΙΚΟ ΕΠΙΤΟΚΙΟ</a:t>
                </a:r>
              </a:p>
            </c:rich>
          </c:tx>
          <c:layout/>
        </c:title>
        <c:numFmt formatCode="0%" sourceLinked="0"/>
        <c:minorTickMark val="in"/>
        <c:tickLblPos val="nextTo"/>
        <c:txPr>
          <a:bodyPr rot="0" vert="horz"/>
          <a:lstStyle/>
          <a:p>
            <a:pPr>
              <a:defRPr sz="1000" b="0" i="0" u="none" strike="noStrike" baseline="0">
                <a:solidFill>
                  <a:srgbClr val="000000"/>
                </a:solidFill>
                <a:latin typeface="Calibri"/>
                <a:ea typeface="Calibri"/>
                <a:cs typeface="Calibri"/>
              </a:defRPr>
            </a:pPr>
            <a:endParaRPr lang="el-GR"/>
          </a:p>
        </c:txPr>
        <c:crossAx val="219712896"/>
        <c:crosses val="autoZero"/>
        <c:crossBetween val="midCat"/>
        <c:majorUnit val="0.05"/>
        <c:minorUnit val="0.05"/>
      </c:valAx>
      <c:valAx>
        <c:axId val="219712896"/>
        <c:scaling>
          <c:orientation val="minMax"/>
        </c:scaling>
        <c:axPos val="l"/>
        <c:majorGridlines/>
        <c:title>
          <c:tx>
            <c:rich>
              <a:bodyPr/>
              <a:lstStyle/>
              <a:p>
                <a:pPr>
                  <a:defRPr sz="1000" b="1" i="0" u="none" strike="noStrike" baseline="0">
                    <a:solidFill>
                      <a:srgbClr val="000000"/>
                    </a:solidFill>
                    <a:latin typeface="Calibri"/>
                    <a:ea typeface="Calibri"/>
                    <a:cs typeface="Calibri"/>
                  </a:defRPr>
                </a:pPr>
                <a:r>
                  <a:rPr lang="el-GR"/>
                  <a:t>ΚΑΘΑΡΗ ΠΑΡΟΥΣΑ ΑΞΙΑ</a:t>
                </a:r>
              </a:p>
            </c:rich>
          </c:tx>
          <c:layout/>
        </c:title>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l-GR"/>
          </a:p>
        </c:txPr>
        <c:crossAx val="219710592"/>
        <c:crosses val="autoZero"/>
        <c:crossBetween val="midCat"/>
        <c:majorUnit val="5000"/>
      </c:valAx>
    </c:plotArea>
    <c:legend>
      <c:legendPos val="r"/>
      <c:layout/>
      <c:txPr>
        <a:bodyPr/>
        <a:lstStyle/>
        <a:p>
          <a:pPr>
            <a:defRPr sz="920" b="0" i="0" u="none" strike="noStrike" baseline="0">
              <a:solidFill>
                <a:srgbClr val="000000"/>
              </a:solidFill>
              <a:latin typeface="Calibri"/>
              <a:ea typeface="Calibri"/>
              <a:cs typeface="Calibri"/>
            </a:defRPr>
          </a:pPr>
          <a:endParaRPr lang="el-GR"/>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el-GR"/>
    </a:p>
  </c:txPr>
  <c:printSettings>
    <c:headerFooter/>
    <c:pageMargins b="0.75000000000000133" l="0.70000000000000062" r="0.70000000000000062" t="0.75000000000000133" header="0.30000000000000032" footer="0.30000000000000032"/>
    <c:pageSetup/>
  </c:printSettings>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xdr:from>
      <xdr:col>3</xdr:col>
      <xdr:colOff>38100</xdr:colOff>
      <xdr:row>3</xdr:row>
      <xdr:rowOff>95250</xdr:rowOff>
    </xdr:from>
    <xdr:to>
      <xdr:col>4</xdr:col>
      <xdr:colOff>333375</xdr:colOff>
      <xdr:row>4</xdr:row>
      <xdr:rowOff>104775</xdr:rowOff>
    </xdr:to>
    <xdr:sp macro="" textlink="">
      <xdr:nvSpPr>
        <xdr:cNvPr id="12669" name="Line 1"/>
        <xdr:cNvSpPr>
          <a:spLocks noChangeShapeType="1"/>
        </xdr:cNvSpPr>
      </xdr:nvSpPr>
      <xdr:spPr bwMode="auto">
        <a:xfrm>
          <a:off x="942975" y="523875"/>
          <a:ext cx="685800" cy="152400"/>
        </a:xfrm>
        <a:prstGeom prst="line">
          <a:avLst/>
        </a:prstGeom>
        <a:noFill/>
        <a:ln w="9525">
          <a:solidFill>
            <a:srgbClr val="000000"/>
          </a:solidFill>
          <a:round/>
          <a:headEnd type="triangle" w="med" len="med"/>
          <a:tailEnd type="triangle" w="med" len="med"/>
        </a:ln>
      </xdr:spPr>
    </xdr:sp>
    <xdr:clientData/>
  </xdr:twoCellAnchor>
  <xdr:twoCellAnchor>
    <xdr:from>
      <xdr:col>3</xdr:col>
      <xdr:colOff>66675</xdr:colOff>
      <xdr:row>3</xdr:row>
      <xdr:rowOff>76200</xdr:rowOff>
    </xdr:from>
    <xdr:to>
      <xdr:col>4</xdr:col>
      <xdr:colOff>295275</xdr:colOff>
      <xdr:row>4</xdr:row>
      <xdr:rowOff>114300</xdr:rowOff>
    </xdr:to>
    <xdr:sp macro="" textlink="">
      <xdr:nvSpPr>
        <xdr:cNvPr id="12670" name="Line 2"/>
        <xdr:cNvSpPr>
          <a:spLocks noChangeShapeType="1"/>
        </xdr:cNvSpPr>
      </xdr:nvSpPr>
      <xdr:spPr bwMode="auto">
        <a:xfrm flipV="1">
          <a:off x="971550" y="504825"/>
          <a:ext cx="619125" cy="180975"/>
        </a:xfrm>
        <a:prstGeom prst="line">
          <a:avLst/>
        </a:prstGeom>
        <a:noFill/>
        <a:ln w="9525">
          <a:solidFill>
            <a:srgbClr val="000000"/>
          </a:solidFill>
          <a:round/>
          <a:headEnd type="triangle" w="med" len="med"/>
          <a:tailEnd type="triangle" w="med" len="med"/>
        </a:ln>
      </xdr:spPr>
    </xdr:sp>
    <xdr:clientData/>
  </xdr:twoCellAnchor>
  <xdr:twoCellAnchor>
    <xdr:from>
      <xdr:col>20</xdr:col>
      <xdr:colOff>366346</xdr:colOff>
      <xdr:row>8</xdr:row>
      <xdr:rowOff>51288</xdr:rowOff>
    </xdr:from>
    <xdr:to>
      <xdr:col>21</xdr:col>
      <xdr:colOff>461596</xdr:colOff>
      <xdr:row>10</xdr:row>
      <xdr:rowOff>58615</xdr:rowOff>
    </xdr:to>
    <xdr:cxnSp macro="">
      <xdr:nvCxnSpPr>
        <xdr:cNvPr id="4" name="3 - Ευθύγραμμο βέλος σύνδεσης"/>
        <xdr:cNvCxnSpPr/>
      </xdr:nvCxnSpPr>
      <xdr:spPr>
        <a:xfrm flipH="1">
          <a:off x="8014921" y="1194288"/>
          <a:ext cx="561975" cy="2930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205154</xdr:colOff>
      <xdr:row>0</xdr:row>
      <xdr:rowOff>102577</xdr:rowOff>
    </xdr:from>
    <xdr:to>
      <xdr:col>21</xdr:col>
      <xdr:colOff>205154</xdr:colOff>
      <xdr:row>5</xdr:row>
      <xdr:rowOff>14654</xdr:rowOff>
    </xdr:to>
    <xdr:cxnSp macro="">
      <xdr:nvCxnSpPr>
        <xdr:cNvPr id="5" name="4 - Ευθύγραμμο βέλος σύνδεσης"/>
        <xdr:cNvCxnSpPr/>
      </xdr:nvCxnSpPr>
      <xdr:spPr>
        <a:xfrm>
          <a:off x="8320454" y="102577"/>
          <a:ext cx="0" cy="6264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2000250</xdr:colOff>
      <xdr:row>20</xdr:row>
      <xdr:rowOff>109904</xdr:rowOff>
    </xdr:from>
    <xdr:to>
      <xdr:col>4</xdr:col>
      <xdr:colOff>285750</xdr:colOff>
      <xdr:row>31</xdr:row>
      <xdr:rowOff>43962</xdr:rowOff>
    </xdr:to>
    <xdr:cxnSp macro="">
      <xdr:nvCxnSpPr>
        <xdr:cNvPr id="3" name="2 - Ευθύγραμμο βέλος σύνδεσης"/>
        <xdr:cNvCxnSpPr/>
      </xdr:nvCxnSpPr>
      <xdr:spPr>
        <a:xfrm flipV="1">
          <a:off x="2608385" y="3919904"/>
          <a:ext cx="3414346" cy="20295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564174</xdr:colOff>
      <xdr:row>21</xdr:row>
      <xdr:rowOff>95250</xdr:rowOff>
    </xdr:from>
    <xdr:to>
      <xdr:col>4</xdr:col>
      <xdr:colOff>322385</xdr:colOff>
      <xdr:row>31</xdr:row>
      <xdr:rowOff>58615</xdr:rowOff>
    </xdr:to>
    <xdr:cxnSp macro="">
      <xdr:nvCxnSpPr>
        <xdr:cNvPr id="5" name="4 - Ευθύγραμμο βέλος σύνδεσης"/>
        <xdr:cNvCxnSpPr/>
      </xdr:nvCxnSpPr>
      <xdr:spPr>
        <a:xfrm rot="5400000" flipH="1" flipV="1">
          <a:off x="4568337" y="4473087"/>
          <a:ext cx="1868365" cy="11136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615461</xdr:colOff>
      <xdr:row>22</xdr:row>
      <xdr:rowOff>95250</xdr:rowOff>
    </xdr:from>
    <xdr:to>
      <xdr:col>5</xdr:col>
      <xdr:colOff>1223596</xdr:colOff>
      <xdr:row>31</xdr:row>
      <xdr:rowOff>80596</xdr:rowOff>
    </xdr:to>
    <xdr:cxnSp macro="">
      <xdr:nvCxnSpPr>
        <xdr:cNvPr id="7" name="6 - Ευθύγραμμο βέλος σύνδεσης"/>
        <xdr:cNvCxnSpPr/>
      </xdr:nvCxnSpPr>
      <xdr:spPr>
        <a:xfrm rot="16200000" flipV="1">
          <a:off x="6128971" y="4509721"/>
          <a:ext cx="1699846" cy="12529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512886</xdr:colOff>
      <xdr:row>27</xdr:row>
      <xdr:rowOff>146538</xdr:rowOff>
    </xdr:from>
    <xdr:to>
      <xdr:col>2</xdr:col>
      <xdr:colOff>813290</xdr:colOff>
      <xdr:row>31</xdr:row>
      <xdr:rowOff>117231</xdr:rowOff>
    </xdr:to>
    <xdr:cxnSp macro="">
      <xdr:nvCxnSpPr>
        <xdr:cNvPr id="9" name="8 - Ευθύγραμμο βέλος σύνδεσης"/>
        <xdr:cNvCxnSpPr/>
      </xdr:nvCxnSpPr>
      <xdr:spPr>
        <a:xfrm rot="5400000" flipH="1" flipV="1">
          <a:off x="3527914" y="5506183"/>
          <a:ext cx="732693" cy="3004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1267558</xdr:colOff>
      <xdr:row>27</xdr:row>
      <xdr:rowOff>109905</xdr:rowOff>
    </xdr:from>
    <xdr:to>
      <xdr:col>5</xdr:col>
      <xdr:colOff>139212</xdr:colOff>
      <xdr:row>31</xdr:row>
      <xdr:rowOff>153866</xdr:rowOff>
    </xdr:to>
    <xdr:cxnSp macro="">
      <xdr:nvCxnSpPr>
        <xdr:cNvPr id="11" name="10 - Ευθύγραμμο βέλος σύνδεσης"/>
        <xdr:cNvCxnSpPr/>
      </xdr:nvCxnSpPr>
      <xdr:spPr>
        <a:xfrm rot="10800000">
          <a:off x="5649058" y="5253405"/>
          <a:ext cx="871904" cy="8059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619125</xdr:colOff>
      <xdr:row>85</xdr:row>
      <xdr:rowOff>38100</xdr:rowOff>
    </xdr:from>
    <xdr:to>
      <xdr:col>10</xdr:col>
      <xdr:colOff>161925</xdr:colOff>
      <xdr:row>98</xdr:row>
      <xdr:rowOff>38100</xdr:rowOff>
    </xdr:to>
    <xdr:graphicFrame macro="">
      <xdr:nvGraphicFramePr>
        <xdr:cNvPr id="109602" name="1 - Γράφημα"/>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compus.uom.gr/INF110/document/ASKHSEIS_FOITHTON/EAPTomosBHTA_GE1/PAROYSIASH_EAP_tomosB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Apostolos\&#917;&#934;&#913;&#929;&#924;&#927;&#931;&#924;&#917;&#925;&#919;%20&#928;&#923;&#919;&#929;&#927;&#934;&#927;&#929;&#921;&#922;&#919;\&#924;&#913;&#920;&#919;&#924;&#913;&#932;&#913;\&#935;&#929;&#919;&#924;&#913;&#932;&#927;&#927;&#921;&#922;&#927;&#925;&#927;&#924;&#921;&#922;&#919;\&#913;&#931;&#922;&#919;&#931;&#917;&#921;&#931;\&#913;&#931;&#922;&#919;&#931;&#917;&#921;&#931;%202017-2018\ASKHSH_8-Axiologisi%20ependison.%20L.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ISAGOGH"/>
      <sheetName val="ΜΑ_1.1"/>
      <sheetName val="ΠΑ_1.2"/>
      <sheetName val="ΜΑΡ_1.3.1"/>
      <sheetName val="ΠΑΡ_1.3.2"/>
      <sheetName val="ΤΟΚΟΧΡΕΩΛ_1.4"/>
      <sheetName val="ΚΤΡ_2.1"/>
      <sheetName val="ΚΤΡ_ΜΦ_2.2"/>
      <sheetName val="ΚΠΑ_3.1"/>
      <sheetName val="ΑΕμφ_3.2"/>
      <sheetName val="ΑΕ_+κπα_3.3"/>
      <sheetName val="ΕΕ_3.4"/>
      <sheetName val="ΕΒΑ_IRR_4"/>
      <sheetName val="ΠΕΡΙΟΡ. ΚΕΦ_5"/>
      <sheetName val="AE_TIMΕΣ_6"/>
      <sheetName val="ΚΙΝΔΥΝΟΣ_7"/>
      <sheetName val="ΠΗΓΕΣ ΧΡΗΜΑΤ_8"/>
      <sheetName val="ERGASIA_1(2) 08-09"/>
      <sheetName val="ERGASIA_1(5)_07-08"/>
      <sheetName val="ERGASIA 2_04-05"/>
      <sheetName val="ERGASIA 2_02-03"/>
    </sheetNames>
    <sheetDataSet>
      <sheetData sheetId="0" refreshError="1"/>
      <sheetData sheetId="1" refreshError="1"/>
      <sheetData sheetId="2" refreshError="1"/>
      <sheetData sheetId="3">
        <row r="6">
          <cell r="C6">
            <v>0.2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F"/>
      <sheetName val="EPILOGH_EPEND"/>
    </sheetNames>
    <sheetDataSet>
      <sheetData sheetId="0" refreshError="1"/>
      <sheetData sheetId="1">
        <row r="74">
          <cell r="C74">
            <v>0</v>
          </cell>
          <cell r="D74">
            <v>18500</v>
          </cell>
          <cell r="E74">
            <v>10050</v>
          </cell>
          <cell r="F74">
            <v>11450</v>
          </cell>
        </row>
        <row r="75">
          <cell r="C75">
            <v>0.05</v>
          </cell>
          <cell r="D75">
            <v>12024.440378969686</v>
          </cell>
          <cell r="E75">
            <v>7553.8281724318622</v>
          </cell>
          <cell r="F75">
            <v>8182.5729002014668</v>
          </cell>
        </row>
        <row r="76">
          <cell r="C76">
            <v>0.1</v>
          </cell>
          <cell r="D76">
            <v>7184.087084780027</v>
          </cell>
          <cell r="E76">
            <v>5628.9301074024524</v>
          </cell>
          <cell r="F76">
            <v>5690.5691929321056</v>
          </cell>
        </row>
        <row r="77">
          <cell r="C77">
            <v>0.15</v>
          </cell>
          <cell r="D77">
            <v>3512.5757680287979</v>
          </cell>
          <cell r="E77">
            <v>4120.2229646487976</v>
          </cell>
          <cell r="F77">
            <v>3759.1412515515112</v>
          </cell>
        </row>
        <row r="78">
          <cell r="C78">
            <v>0.2</v>
          </cell>
          <cell r="D78">
            <v>690.28635116598207</v>
          </cell>
          <cell r="E78">
            <v>2920.0488683127578</v>
          </cell>
          <cell r="F78">
            <v>2240.0270061728406</v>
          </cell>
        </row>
        <row r="79">
          <cell r="C79">
            <v>0.25</v>
          </cell>
          <cell r="D79">
            <v>-1505.7599999999998</v>
          </cell>
          <cell r="E79">
            <v>1952.2720000000002</v>
          </cell>
          <cell r="F79">
            <v>1029.008</v>
          </cell>
        </row>
        <row r="80">
          <cell r="C80">
            <v>0.3</v>
          </cell>
          <cell r="D80">
            <v>-3233.6691797831668</v>
          </cell>
          <cell r="E80">
            <v>1162.1250084683259</v>
          </cell>
          <cell r="F80">
            <v>51.575699390631826</v>
          </cell>
        </row>
        <row r="81">
          <cell r="C81">
            <v>0.35</v>
          </cell>
          <cell r="D81">
            <v>-4607.2308362090826</v>
          </cell>
          <cell r="E81">
            <v>509.59013540969323</v>
          </cell>
          <cell r="F81">
            <v>-746.37351704442403</v>
          </cell>
        </row>
        <row r="82">
          <cell r="C82">
            <v>0.4</v>
          </cell>
          <cell r="D82">
            <v>-5709.4705437360271</v>
          </cell>
          <cell r="E82">
            <v>-34.998597523139836</v>
          </cell>
          <cell r="F82">
            <v>-1404.6948975341891</v>
          </cell>
        </row>
        <row r="83">
          <cell r="C83">
            <v>0.45</v>
          </cell>
          <cell r="D83">
            <v>-6601.738790096967</v>
          </cell>
          <cell r="E83">
            <v>-493.92932082096331</v>
          </cell>
          <cell r="F83">
            <v>-1953.140775645546</v>
          </cell>
        </row>
        <row r="84">
          <cell r="C84">
            <v>0.5</v>
          </cell>
          <cell r="D84">
            <v>-7329.9039780521261</v>
          </cell>
          <cell r="E84">
            <v>-884.15637860082336</v>
          </cell>
          <cell r="F84">
            <v>-2414.1975308641972</v>
          </cell>
        </row>
      </sheetData>
    </sheetDataSet>
  </externalBook>
</externalLink>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oleObject" Target="../embeddings/oleObject2.bin"/><Relationship Id="rId7" Type="http://schemas.openxmlformats.org/officeDocument/2006/relationships/oleObject" Target="../embeddings/oleObject6.bin"/><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oleObject" Target="../embeddings/oleObject5.bin"/><Relationship Id="rId5" Type="http://schemas.openxmlformats.org/officeDocument/2006/relationships/oleObject" Target="../embeddings/oleObject4.bin"/><Relationship Id="rId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dimension ref="B1:AK64"/>
  <sheetViews>
    <sheetView zoomScale="130" workbookViewId="0">
      <selection activeCell="H7" sqref="H7"/>
    </sheetView>
  </sheetViews>
  <sheetFormatPr defaultColWidth="7" defaultRowHeight="11.25"/>
  <cols>
    <col min="1" max="1" width="2.28515625" style="10" customWidth="1"/>
    <col min="2" max="2" width="5" style="10" customWidth="1"/>
    <col min="3" max="3" width="6.28515625" style="10" bestFit="1" customWidth="1"/>
    <col min="4" max="4" width="5.85546875" style="10" bestFit="1" customWidth="1"/>
    <col min="5" max="5" width="5.7109375" style="10" bestFit="1" customWidth="1"/>
    <col min="6" max="6" width="6.28515625" style="10" bestFit="1" customWidth="1"/>
    <col min="7" max="7" width="5.7109375" style="10" bestFit="1" customWidth="1"/>
    <col min="8" max="8" width="5.5703125" style="10" bestFit="1" customWidth="1"/>
    <col min="9" max="9" width="6.28515625" style="10" bestFit="1" customWidth="1"/>
    <col min="10" max="10" width="5.5703125" style="10" customWidth="1"/>
    <col min="11" max="11" width="5.7109375" style="10" bestFit="1" customWidth="1"/>
    <col min="12" max="12" width="6.28515625" style="10" bestFit="1" customWidth="1"/>
    <col min="13" max="13" width="5.7109375" style="10" bestFit="1" customWidth="1"/>
    <col min="14" max="14" width="6" style="10" customWidth="1"/>
    <col min="15" max="15" width="6.85546875" style="10" customWidth="1"/>
    <col min="16" max="16" width="6.42578125" style="10" customWidth="1"/>
    <col min="17" max="17" width="6.5703125" style="10" customWidth="1"/>
    <col min="18" max="18" width="5.42578125" style="10" bestFit="1" customWidth="1"/>
    <col min="19" max="20" width="5.5703125" style="10" bestFit="1" customWidth="1"/>
    <col min="21" max="16384" width="7" style="10"/>
  </cols>
  <sheetData>
    <row r="1" spans="2:30">
      <c r="B1" s="18" t="s">
        <v>30</v>
      </c>
      <c r="C1" s="33">
        <v>0.1</v>
      </c>
      <c r="E1" s="10" t="s">
        <v>30</v>
      </c>
      <c r="F1" s="33">
        <f>C1</f>
        <v>0.1</v>
      </c>
      <c r="H1" s="10" t="s">
        <v>30</v>
      </c>
      <c r="I1" s="33">
        <f>C1</f>
        <v>0.1</v>
      </c>
      <c r="K1" s="18" t="s">
        <v>30</v>
      </c>
      <c r="L1" s="33">
        <f>C1</f>
        <v>0.1</v>
      </c>
      <c r="W1" s="19" t="s">
        <v>56</v>
      </c>
    </row>
    <row r="2" spans="2:30">
      <c r="B2" s="18" t="s">
        <v>13</v>
      </c>
      <c r="C2" s="19">
        <v>3</v>
      </c>
      <c r="E2" s="10" t="s">
        <v>13</v>
      </c>
      <c r="F2" s="19">
        <f>C2</f>
        <v>3</v>
      </c>
      <c r="H2" s="10" t="s">
        <v>13</v>
      </c>
      <c r="I2" s="19">
        <f>C2</f>
        <v>3</v>
      </c>
      <c r="K2" s="18" t="s">
        <v>13</v>
      </c>
      <c r="L2" s="19">
        <f>C2</f>
        <v>3</v>
      </c>
      <c r="W2" s="10" t="s">
        <v>57</v>
      </c>
    </row>
    <row r="3" spans="2:30">
      <c r="B3" s="11" t="s">
        <v>18</v>
      </c>
      <c r="C3" s="20">
        <f>FV(C1,C2,,-1)</f>
        <v>1.3310000000000004</v>
      </c>
      <c r="E3" s="11" t="s">
        <v>16</v>
      </c>
      <c r="F3" s="24">
        <f>PV(F1,F2,,-1)</f>
        <v>0.75131480090157754</v>
      </c>
      <c r="H3" s="11" t="s">
        <v>19</v>
      </c>
      <c r="I3" s="28">
        <f>FV(I1,I2,-1,0)</f>
        <v>3.3100000000000041</v>
      </c>
      <c r="K3" s="11" t="s">
        <v>20</v>
      </c>
      <c r="L3" s="30">
        <f>PV(L1,L2,-1,0)</f>
        <v>2.4868519909842246</v>
      </c>
      <c r="W3" s="10" t="s">
        <v>58</v>
      </c>
    </row>
    <row r="4" spans="2:30">
      <c r="B4" s="11" t="s">
        <v>32</v>
      </c>
      <c r="C4" s="20">
        <f>(1+C1)^C2</f>
        <v>1.3310000000000004</v>
      </c>
      <c r="E4" s="11"/>
      <c r="F4" s="24">
        <f>(1+F1)^-F2</f>
        <v>0.75131480090157754</v>
      </c>
      <c r="H4" s="11"/>
      <c r="I4" s="12"/>
      <c r="K4" s="11"/>
      <c r="L4" s="12"/>
      <c r="W4" s="10" t="s">
        <v>67</v>
      </c>
    </row>
    <row r="5" spans="2:30">
      <c r="B5" s="11"/>
      <c r="C5" s="20">
        <f>1/F4</f>
        <v>1.3310000000000004</v>
      </c>
      <c r="E5" s="11"/>
      <c r="F5" s="24">
        <f>1/C4</f>
        <v>0.75131480090157754</v>
      </c>
      <c r="H5" s="11"/>
      <c r="I5" s="12"/>
      <c r="K5" s="11"/>
      <c r="L5" s="12"/>
      <c r="W5" s="10" t="s">
        <v>68</v>
      </c>
    </row>
    <row r="6" spans="2:30">
      <c r="B6" s="11" t="s">
        <v>21</v>
      </c>
      <c r="C6" s="12"/>
      <c r="E6" s="11"/>
      <c r="F6" s="12"/>
      <c r="H6" s="11"/>
      <c r="I6" s="12"/>
      <c r="K6" s="11"/>
      <c r="L6" s="12"/>
    </row>
    <row r="7" spans="2:30">
      <c r="B7" s="13" t="s">
        <v>22</v>
      </c>
      <c r="C7" s="13"/>
      <c r="D7" s="13"/>
      <c r="E7" s="13"/>
      <c r="F7" s="13"/>
      <c r="G7" s="13"/>
      <c r="H7" s="13"/>
      <c r="I7" s="13"/>
      <c r="J7" s="13"/>
      <c r="K7" s="34"/>
      <c r="L7" s="13"/>
      <c r="M7" s="13"/>
      <c r="N7" s="13"/>
      <c r="O7" s="13"/>
      <c r="P7" s="13"/>
      <c r="Q7" s="13"/>
      <c r="R7" s="13"/>
      <c r="S7" s="13"/>
      <c r="T7" s="13"/>
    </row>
    <row r="8" spans="2:30">
      <c r="B8" s="13" t="s">
        <v>23</v>
      </c>
      <c r="C8" s="13"/>
      <c r="D8" s="13"/>
      <c r="E8" s="13"/>
      <c r="F8" s="13"/>
      <c r="G8" s="13"/>
      <c r="H8" s="13"/>
      <c r="I8" s="13"/>
      <c r="J8" s="13"/>
      <c r="K8" s="13"/>
      <c r="L8" s="13"/>
      <c r="M8" s="13"/>
      <c r="N8" s="13"/>
      <c r="O8" s="13"/>
      <c r="P8" s="13"/>
      <c r="Q8" s="13"/>
      <c r="R8" s="13"/>
      <c r="S8" s="13"/>
      <c r="T8" s="13"/>
      <c r="W8" s="19" t="s">
        <v>59</v>
      </c>
    </row>
    <row r="9" spans="2:30">
      <c r="B9" s="13" t="s">
        <v>24</v>
      </c>
      <c r="C9" s="13"/>
      <c r="D9" s="13" t="s">
        <v>25</v>
      </c>
      <c r="E9" s="13"/>
      <c r="F9" s="13" t="s">
        <v>18</v>
      </c>
      <c r="G9" s="13"/>
      <c r="H9" s="13"/>
      <c r="I9" s="13"/>
      <c r="J9" s="13"/>
      <c r="K9" s="13"/>
      <c r="L9" s="13"/>
      <c r="M9" s="13"/>
      <c r="N9" s="13"/>
      <c r="O9" s="13"/>
      <c r="P9" s="13"/>
      <c r="Q9" s="13"/>
      <c r="R9" s="13"/>
      <c r="S9" s="13"/>
      <c r="T9" s="13"/>
      <c r="W9" s="10" t="s">
        <v>55</v>
      </c>
    </row>
    <row r="10" spans="2:30">
      <c r="B10" s="49">
        <f>C3</f>
        <v>1.3310000000000004</v>
      </c>
      <c r="C10" s="14">
        <v>0.02</v>
      </c>
      <c r="D10" s="14">
        <v>0.03</v>
      </c>
      <c r="E10" s="14">
        <v>0.04</v>
      </c>
      <c r="F10" s="14">
        <v>0.05</v>
      </c>
      <c r="G10" s="14">
        <v>0.06</v>
      </c>
      <c r="H10" s="14">
        <v>7.0000000000000007E-2</v>
      </c>
      <c r="I10" s="36">
        <v>0.08</v>
      </c>
      <c r="J10" s="36">
        <v>0.09</v>
      </c>
      <c r="K10" s="22">
        <v>0.1</v>
      </c>
      <c r="L10" s="14">
        <v>0.12</v>
      </c>
      <c r="M10" s="14">
        <v>0.14000000000000001</v>
      </c>
      <c r="N10" s="14">
        <v>0.15</v>
      </c>
      <c r="O10" s="14">
        <v>0.16</v>
      </c>
      <c r="P10" s="14">
        <v>0.18</v>
      </c>
      <c r="Q10" s="14">
        <v>0.2</v>
      </c>
      <c r="R10" s="14">
        <v>0.24</v>
      </c>
      <c r="S10" s="14">
        <v>0.32</v>
      </c>
      <c r="T10" s="14">
        <v>0.36</v>
      </c>
      <c r="W10" s="10" t="s">
        <v>60</v>
      </c>
    </row>
    <row r="11" spans="2:30">
      <c r="B11" s="15">
        <v>1</v>
      </c>
      <c r="C11" s="16">
        <f t="dataTable" ref="C11:T20" dt2D="1" dtr="0" r1="C1" r2="C2"/>
        <v>1.02</v>
      </c>
      <c r="D11" s="16">
        <v>1.03</v>
      </c>
      <c r="E11" s="16">
        <v>1.04</v>
      </c>
      <c r="F11" s="16">
        <v>1.05</v>
      </c>
      <c r="G11" s="16">
        <v>1.06</v>
      </c>
      <c r="H11" s="16">
        <v>1.07</v>
      </c>
      <c r="I11" s="37">
        <v>1.08</v>
      </c>
      <c r="J11" s="37">
        <v>1.0900000000000001</v>
      </c>
      <c r="K11" s="23">
        <v>1.1000000000000001</v>
      </c>
      <c r="L11" s="16">
        <v>1.1200000000000001</v>
      </c>
      <c r="M11" s="16">
        <v>1.1400000000000001</v>
      </c>
      <c r="N11" s="16">
        <v>1.1499999999999999</v>
      </c>
      <c r="O11" s="16">
        <v>1.1599999999999999</v>
      </c>
      <c r="P11" s="16">
        <v>1.18</v>
      </c>
      <c r="Q11" s="16">
        <v>1.2</v>
      </c>
      <c r="R11" s="16">
        <v>1.24</v>
      </c>
      <c r="S11" s="16">
        <v>1.32</v>
      </c>
      <c r="T11" s="16">
        <v>1.3599999999999999</v>
      </c>
      <c r="U11" s="17"/>
      <c r="V11" s="17"/>
      <c r="W11" s="17" t="s">
        <v>61</v>
      </c>
      <c r="X11" s="17"/>
      <c r="Y11" s="17"/>
      <c r="Z11" s="17"/>
      <c r="AA11" s="17"/>
      <c r="AB11" s="17"/>
      <c r="AC11" s="17"/>
      <c r="AD11" s="17"/>
    </row>
    <row r="12" spans="2:30">
      <c r="B12" s="15">
        <v>2</v>
      </c>
      <c r="C12" s="16">
        <v>1.0404</v>
      </c>
      <c r="D12" s="16">
        <v>1.0609</v>
      </c>
      <c r="E12" s="16">
        <v>1.0816000000000001</v>
      </c>
      <c r="F12" s="16">
        <v>1.1025</v>
      </c>
      <c r="G12" s="16">
        <v>1.1236000000000002</v>
      </c>
      <c r="H12" s="16">
        <v>1.1449</v>
      </c>
      <c r="I12" s="37">
        <v>1.1664000000000001</v>
      </c>
      <c r="J12" s="37">
        <v>1.1881000000000002</v>
      </c>
      <c r="K12" s="23">
        <v>1.2100000000000002</v>
      </c>
      <c r="L12" s="16">
        <v>1.2544000000000002</v>
      </c>
      <c r="M12" s="16">
        <v>1.2996000000000003</v>
      </c>
      <c r="N12" s="16">
        <v>1.3224999999999998</v>
      </c>
      <c r="O12" s="16">
        <v>1.3455999999999999</v>
      </c>
      <c r="P12" s="16">
        <v>1.3923999999999999</v>
      </c>
      <c r="Q12" s="16">
        <v>1.44</v>
      </c>
      <c r="R12" s="16">
        <v>1.5376000000000001</v>
      </c>
      <c r="S12" s="16">
        <v>1.7424000000000002</v>
      </c>
      <c r="T12" s="16">
        <v>1.8495999999999997</v>
      </c>
      <c r="U12" s="17"/>
      <c r="V12" s="17"/>
      <c r="W12" s="17" t="s">
        <v>62</v>
      </c>
      <c r="X12" s="17"/>
      <c r="Y12" s="17"/>
      <c r="Z12" s="17"/>
      <c r="AA12" s="17"/>
      <c r="AB12" s="17"/>
      <c r="AC12" s="17"/>
      <c r="AD12" s="17"/>
    </row>
    <row r="13" spans="2:30">
      <c r="B13" s="21">
        <v>3</v>
      </c>
      <c r="C13" s="16">
        <v>1.0612079999999999</v>
      </c>
      <c r="D13" s="16">
        <v>1.092727</v>
      </c>
      <c r="E13" s="16">
        <v>1.1248640000000001</v>
      </c>
      <c r="F13" s="16">
        <v>1.1576250000000001</v>
      </c>
      <c r="G13" s="16">
        <v>1.1910160000000003</v>
      </c>
      <c r="H13" s="16">
        <v>1.2250430000000001</v>
      </c>
      <c r="I13" s="16">
        <v>1.2597120000000002</v>
      </c>
      <c r="J13" s="16">
        <v>1.2950290000000002</v>
      </c>
      <c r="K13" s="20">
        <v>1.3310000000000004</v>
      </c>
      <c r="L13" s="16">
        <v>1.4049280000000004</v>
      </c>
      <c r="M13" s="16">
        <v>1.4815440000000004</v>
      </c>
      <c r="N13" s="16">
        <v>1.5208749999999995</v>
      </c>
      <c r="O13" s="16">
        <v>1.5608959999999998</v>
      </c>
      <c r="P13" s="16">
        <v>1.6430319999999998</v>
      </c>
      <c r="Q13" s="16">
        <v>1.728</v>
      </c>
      <c r="R13" s="16">
        <v>1.9066240000000001</v>
      </c>
      <c r="S13" s="16">
        <v>2.2999680000000002</v>
      </c>
      <c r="T13" s="16">
        <v>2.5154559999999995</v>
      </c>
      <c r="U13" s="17"/>
      <c r="V13" s="17"/>
      <c r="W13" s="17" t="s">
        <v>63</v>
      </c>
      <c r="X13" s="17"/>
      <c r="Y13" s="17"/>
      <c r="Z13" s="17"/>
      <c r="AA13" s="17"/>
      <c r="AB13" s="17"/>
      <c r="AC13" s="17"/>
      <c r="AD13" s="17"/>
    </row>
    <row r="14" spans="2:30">
      <c r="B14" s="15">
        <v>4</v>
      </c>
      <c r="C14" s="16">
        <v>1.08243216</v>
      </c>
      <c r="D14" s="16">
        <v>1.1255088099999999</v>
      </c>
      <c r="E14" s="16">
        <v>1.1698585600000002</v>
      </c>
      <c r="F14" s="16">
        <v>1.21550625</v>
      </c>
      <c r="G14" s="16">
        <v>1.2624769600000003</v>
      </c>
      <c r="H14" s="16">
        <v>1.31079601</v>
      </c>
      <c r="I14" s="16">
        <v>1.3604889600000003</v>
      </c>
      <c r="J14" s="16">
        <v>1.4115816100000003</v>
      </c>
      <c r="K14" s="16">
        <v>1.4641000000000004</v>
      </c>
      <c r="L14" s="16">
        <v>1.5735193600000004</v>
      </c>
      <c r="M14" s="16">
        <v>1.6889601600000008</v>
      </c>
      <c r="N14" s="16">
        <v>1.7490062499999994</v>
      </c>
      <c r="O14" s="16">
        <v>1.8106393599999997</v>
      </c>
      <c r="P14" s="16">
        <v>1.9387777599999996</v>
      </c>
      <c r="Q14" s="16">
        <v>2.0735999999999999</v>
      </c>
      <c r="R14" s="16">
        <v>2.3642137600000002</v>
      </c>
      <c r="S14" s="16">
        <v>3.0359577600000005</v>
      </c>
      <c r="T14" s="16">
        <v>3.421020159999999</v>
      </c>
      <c r="U14" s="17"/>
      <c r="V14" s="17"/>
      <c r="W14" s="17"/>
      <c r="X14" s="17"/>
      <c r="Z14" s="17" t="s">
        <v>64</v>
      </c>
      <c r="AA14" s="17"/>
      <c r="AB14" s="17"/>
      <c r="AC14" s="17"/>
      <c r="AD14" s="17"/>
    </row>
    <row r="15" spans="2:30">
      <c r="B15" s="15">
        <v>5</v>
      </c>
      <c r="C15" s="16">
        <v>1.1040808032</v>
      </c>
      <c r="D15" s="16">
        <v>1.1592740742999998</v>
      </c>
      <c r="E15" s="16">
        <v>1.2166529024000003</v>
      </c>
      <c r="F15" s="16">
        <v>1.2762815625000001</v>
      </c>
      <c r="G15" s="16">
        <v>1.3382255776000005</v>
      </c>
      <c r="H15" s="16">
        <v>1.4025517307000002</v>
      </c>
      <c r="I15" s="16">
        <v>1.4693280768000003</v>
      </c>
      <c r="J15" s="16">
        <v>1.5386239549000005</v>
      </c>
      <c r="K15" s="16">
        <v>1.6105100000000006</v>
      </c>
      <c r="L15" s="16">
        <v>1.7623416832000005</v>
      </c>
      <c r="M15" s="16">
        <v>1.9254145824000011</v>
      </c>
      <c r="N15" s="16">
        <v>2.0113571874999994</v>
      </c>
      <c r="O15" s="16">
        <v>2.1003416575999996</v>
      </c>
      <c r="P15" s="16">
        <v>2.2877577567999992</v>
      </c>
      <c r="Q15" s="16">
        <v>2.4883199999999999</v>
      </c>
      <c r="R15" s="16">
        <v>2.9316250624000002</v>
      </c>
      <c r="S15" s="16">
        <v>4.0074642432000012</v>
      </c>
      <c r="T15" s="16">
        <v>4.6525874175999986</v>
      </c>
      <c r="U15" s="17"/>
      <c r="V15" s="17"/>
      <c r="X15" s="43" t="s">
        <v>65</v>
      </c>
      <c r="Y15" s="44"/>
      <c r="Z15" s="44"/>
      <c r="AA15" s="44"/>
      <c r="AB15" s="44"/>
      <c r="AC15" s="17"/>
      <c r="AD15" s="17"/>
    </row>
    <row r="16" spans="2:30">
      <c r="B16" s="15">
        <v>6</v>
      </c>
      <c r="C16" s="16">
        <v>1.1261624192640001</v>
      </c>
      <c r="D16" s="16">
        <v>1.1940522965289999</v>
      </c>
      <c r="E16" s="16">
        <v>1.2653190184960004</v>
      </c>
      <c r="F16" s="16">
        <v>1.340095640625</v>
      </c>
      <c r="G16" s="16">
        <v>1.4185191122560006</v>
      </c>
      <c r="H16" s="16">
        <v>1.5007303518490001</v>
      </c>
      <c r="I16" s="16">
        <v>1.5868743229440005</v>
      </c>
      <c r="J16" s="16">
        <v>1.6771001108410006</v>
      </c>
      <c r="K16" s="16">
        <v>1.7715610000000008</v>
      </c>
      <c r="L16" s="16">
        <v>1.9738226851840008</v>
      </c>
      <c r="M16" s="16">
        <v>2.1949726239360015</v>
      </c>
      <c r="N16" s="16">
        <v>2.3130607656249991</v>
      </c>
      <c r="O16" s="16">
        <v>2.4363963228159995</v>
      </c>
      <c r="P16" s="16">
        <v>2.6995541530239993</v>
      </c>
      <c r="Q16" s="16">
        <v>2.9859839999999997</v>
      </c>
      <c r="R16" s="16">
        <v>3.6352150773760004</v>
      </c>
      <c r="S16" s="16">
        <v>5.2898528010240016</v>
      </c>
      <c r="T16" s="16">
        <v>6.3275188879359971</v>
      </c>
      <c r="U16" s="17"/>
      <c r="V16" s="17"/>
      <c r="X16" s="45"/>
      <c r="Y16" s="46"/>
      <c r="Z16" s="46"/>
      <c r="AA16" s="46"/>
      <c r="AB16" s="46"/>
      <c r="AC16" s="17"/>
      <c r="AD16" s="17"/>
    </row>
    <row r="17" spans="2:30">
      <c r="B17" s="15">
        <v>7</v>
      </c>
      <c r="C17" s="16">
        <v>1.1486856676492798</v>
      </c>
      <c r="D17" s="16">
        <v>1.22987386542487</v>
      </c>
      <c r="E17" s="16">
        <v>1.3159317792358403</v>
      </c>
      <c r="F17" s="16">
        <v>1.4071004226562502</v>
      </c>
      <c r="G17" s="16">
        <v>1.5036302589913608</v>
      </c>
      <c r="H17" s="16">
        <v>1.6057814764784302</v>
      </c>
      <c r="I17" s="16">
        <v>1.7138242687795207</v>
      </c>
      <c r="J17" s="16">
        <v>1.8280391208166906</v>
      </c>
      <c r="K17" s="16">
        <v>1.9487171000000012</v>
      </c>
      <c r="L17" s="16">
        <v>2.210681407406081</v>
      </c>
      <c r="M17" s="16">
        <v>2.502268791287042</v>
      </c>
      <c r="N17" s="16">
        <v>2.6600198804687483</v>
      </c>
      <c r="O17" s="16">
        <v>2.8262197344665592</v>
      </c>
      <c r="P17" s="16">
        <v>3.185473900568319</v>
      </c>
      <c r="Q17" s="16">
        <v>3.5831807999999996</v>
      </c>
      <c r="R17" s="16">
        <v>4.5076666959462406</v>
      </c>
      <c r="S17" s="16">
        <v>6.9826056973516817</v>
      </c>
      <c r="T17" s="16">
        <v>8.6054256875929553</v>
      </c>
      <c r="U17" s="17"/>
      <c r="V17" s="17" t="s">
        <v>66</v>
      </c>
      <c r="X17" s="45"/>
      <c r="Y17" s="46"/>
      <c r="Z17" s="46"/>
      <c r="AA17" s="46"/>
      <c r="AB17" s="46"/>
      <c r="AC17" s="17"/>
      <c r="AD17" s="17"/>
    </row>
    <row r="18" spans="2:30">
      <c r="B18" s="15">
        <v>8</v>
      </c>
      <c r="C18" s="16">
        <v>1.1716593810022655</v>
      </c>
      <c r="D18" s="16">
        <v>1.2667700813876159</v>
      </c>
      <c r="E18" s="16">
        <v>1.3685690504052741</v>
      </c>
      <c r="F18" s="16">
        <v>1.4774554437890626</v>
      </c>
      <c r="G18" s="16">
        <v>1.5938480745308423</v>
      </c>
      <c r="H18" s="16">
        <v>1.7181861798319202</v>
      </c>
      <c r="I18" s="16">
        <v>1.8509302102818823</v>
      </c>
      <c r="J18" s="16">
        <v>1.9925626416901929</v>
      </c>
      <c r="K18" s="16">
        <v>2.1435888100000011</v>
      </c>
      <c r="L18" s="16">
        <v>2.4759631762948109</v>
      </c>
      <c r="M18" s="16">
        <v>2.8525864220672283</v>
      </c>
      <c r="N18" s="16">
        <v>3.0590228625390603</v>
      </c>
      <c r="O18" s="16">
        <v>3.2784148919812086</v>
      </c>
      <c r="P18" s="16">
        <v>3.758859202670616</v>
      </c>
      <c r="Q18" s="16">
        <v>4.2998169599999994</v>
      </c>
      <c r="R18" s="16">
        <v>5.5895067029733383</v>
      </c>
      <c r="S18" s="16">
        <v>9.2170395205042208</v>
      </c>
      <c r="T18" s="16">
        <v>11.703378935126418</v>
      </c>
      <c r="U18" s="17"/>
      <c r="V18" s="17"/>
      <c r="X18" s="45"/>
      <c r="Y18" s="46"/>
      <c r="Z18" s="46"/>
      <c r="AA18" s="46"/>
      <c r="AB18" s="46"/>
      <c r="AC18" s="17"/>
      <c r="AD18" s="17"/>
    </row>
    <row r="19" spans="2:30">
      <c r="B19" s="15">
        <v>9</v>
      </c>
      <c r="C19" s="16">
        <v>1.1950925686223108</v>
      </c>
      <c r="D19" s="16">
        <v>1.3047731838292445</v>
      </c>
      <c r="E19" s="16">
        <v>1.4233118124214852</v>
      </c>
      <c r="F19" s="16">
        <v>1.5513282159785158</v>
      </c>
      <c r="G19" s="16">
        <v>1.6894789590026928</v>
      </c>
      <c r="H19" s="16">
        <v>1.8384592124201549</v>
      </c>
      <c r="I19" s="16">
        <v>1.9990046271044331</v>
      </c>
      <c r="J19" s="16">
        <v>2.1718932794423105</v>
      </c>
      <c r="K19" s="16">
        <v>2.3579476910000015</v>
      </c>
      <c r="L19" s="16">
        <v>2.7730787574501883</v>
      </c>
      <c r="M19" s="16">
        <v>3.2519485211566406</v>
      </c>
      <c r="N19" s="16">
        <v>3.5178762919199191</v>
      </c>
      <c r="O19" s="16">
        <v>3.8029612746982018</v>
      </c>
      <c r="P19" s="16">
        <v>4.4354538591513268</v>
      </c>
      <c r="Q19" s="16">
        <v>5.1597803519999994</v>
      </c>
      <c r="R19" s="16">
        <v>6.9309883116869395</v>
      </c>
      <c r="S19" s="16">
        <v>12.166492167065572</v>
      </c>
      <c r="T19" s="16">
        <v>15.916595351771926</v>
      </c>
      <c r="U19" s="17"/>
      <c r="V19" s="17"/>
      <c r="X19" s="45"/>
      <c r="Y19" s="46"/>
      <c r="Z19" s="46"/>
      <c r="AA19" s="46"/>
      <c r="AB19" s="46"/>
      <c r="AC19" s="17"/>
      <c r="AD19" s="17"/>
    </row>
    <row r="20" spans="2:30">
      <c r="B20" s="15">
        <v>10</v>
      </c>
      <c r="C20" s="16">
        <v>1.2189944199947571</v>
      </c>
      <c r="D20" s="16">
        <v>1.3439163793441218</v>
      </c>
      <c r="E20" s="16">
        <v>1.4802442849183446</v>
      </c>
      <c r="F20" s="16">
        <v>1.6288946267774416</v>
      </c>
      <c r="G20" s="16">
        <v>1.7908476965428546</v>
      </c>
      <c r="H20" s="16">
        <v>1.9671513572895656</v>
      </c>
      <c r="I20" s="16">
        <v>2.1589249972727877</v>
      </c>
      <c r="J20" s="16">
        <v>2.3673636745921187</v>
      </c>
      <c r="K20" s="16">
        <v>2.5937424601000019</v>
      </c>
      <c r="L20" s="16">
        <v>3.1058482083442112</v>
      </c>
      <c r="M20" s="16">
        <v>3.7072213141185708</v>
      </c>
      <c r="N20" s="16">
        <v>4.0455577357079067</v>
      </c>
      <c r="O20" s="16">
        <v>4.4114350786499141</v>
      </c>
      <c r="P20" s="16">
        <v>5.2338355537985652</v>
      </c>
      <c r="Q20" s="16">
        <v>6.1917364223999991</v>
      </c>
      <c r="R20" s="16">
        <v>8.594425506491806</v>
      </c>
      <c r="S20" s="16">
        <v>16.059769660526555</v>
      </c>
      <c r="T20" s="16">
        <v>21.646569678409818</v>
      </c>
      <c r="U20" s="17"/>
      <c r="V20" s="17"/>
      <c r="X20" s="45"/>
      <c r="Y20" s="46"/>
      <c r="Z20" s="46"/>
      <c r="AA20" s="46"/>
      <c r="AB20" s="46"/>
      <c r="AC20" s="17"/>
      <c r="AD20" s="17"/>
    </row>
    <row r="21" spans="2:30">
      <c r="B21" s="13" t="s">
        <v>2</v>
      </c>
      <c r="C21" s="13"/>
      <c r="D21" s="13"/>
      <c r="E21" s="13"/>
      <c r="F21" s="13"/>
      <c r="G21" s="13"/>
      <c r="H21" s="13"/>
      <c r="I21" s="13"/>
      <c r="J21" s="13"/>
      <c r="K21" s="13"/>
      <c r="L21" s="13"/>
      <c r="M21" s="13"/>
      <c r="N21" s="13"/>
      <c r="O21" s="13"/>
      <c r="P21" s="13"/>
      <c r="Q21" s="13"/>
      <c r="R21" s="13"/>
      <c r="S21" s="13"/>
      <c r="T21" s="13"/>
      <c r="X21" s="47"/>
      <c r="Y21" s="48"/>
      <c r="Z21" s="48"/>
      <c r="AA21" s="48"/>
      <c r="AB21" s="48"/>
    </row>
    <row r="22" spans="2:30">
      <c r="B22" s="13" t="s">
        <v>26</v>
      </c>
      <c r="C22" s="13"/>
      <c r="D22" s="13"/>
      <c r="E22" s="13"/>
      <c r="F22" s="13"/>
      <c r="G22" s="13"/>
      <c r="H22" s="13"/>
      <c r="I22" s="13"/>
      <c r="J22" s="13"/>
      <c r="K22" s="13"/>
      <c r="L22" s="13"/>
      <c r="M22" s="13"/>
      <c r="N22" s="13"/>
      <c r="O22" s="13"/>
      <c r="P22" s="13"/>
      <c r="Q22" s="13"/>
      <c r="R22" s="13"/>
      <c r="S22" s="13"/>
      <c r="T22" s="13"/>
      <c r="X22" s="47"/>
      <c r="Y22" s="48"/>
      <c r="Z22" s="48"/>
      <c r="AA22" s="48"/>
      <c r="AB22" s="48"/>
    </row>
    <row r="23" spans="2:30">
      <c r="B23" s="13" t="s">
        <v>24</v>
      </c>
      <c r="C23" s="13"/>
      <c r="D23" s="13" t="s">
        <v>16</v>
      </c>
      <c r="E23" s="13"/>
      <c r="F23" s="13"/>
      <c r="G23" s="13"/>
      <c r="H23" s="13"/>
      <c r="I23" s="13"/>
      <c r="J23" s="13"/>
      <c r="K23" s="13"/>
      <c r="L23" s="13"/>
      <c r="M23" s="13"/>
      <c r="N23" s="13"/>
      <c r="O23" s="13"/>
      <c r="P23" s="13"/>
      <c r="Q23" s="13"/>
      <c r="R23" s="13"/>
      <c r="S23" s="13"/>
      <c r="T23" s="13"/>
    </row>
    <row r="24" spans="2:30">
      <c r="B24" s="49">
        <f>F3</f>
        <v>0.75131480090157754</v>
      </c>
      <c r="C24" s="14">
        <v>0.02</v>
      </c>
      <c r="D24" s="14">
        <v>0.03</v>
      </c>
      <c r="E24" s="14">
        <v>0.04</v>
      </c>
      <c r="F24" s="14">
        <v>0.05</v>
      </c>
      <c r="G24" s="14">
        <v>0.06</v>
      </c>
      <c r="H24" s="14">
        <v>7.0000000000000007E-2</v>
      </c>
      <c r="I24" s="36">
        <v>0.08</v>
      </c>
      <c r="J24" s="36">
        <v>0.09</v>
      </c>
      <c r="K24" s="25">
        <v>0.1</v>
      </c>
      <c r="L24" s="14">
        <v>0.12</v>
      </c>
      <c r="M24" s="14">
        <v>0.14000000000000001</v>
      </c>
      <c r="N24" s="14">
        <v>0.15</v>
      </c>
      <c r="O24" s="14">
        <v>0.16</v>
      </c>
      <c r="P24" s="14">
        <v>0.18</v>
      </c>
      <c r="Q24" s="14">
        <v>0.2</v>
      </c>
      <c r="R24" s="14">
        <v>0.24</v>
      </c>
      <c r="S24" s="14">
        <v>0.32</v>
      </c>
      <c r="T24" s="14">
        <v>0.36</v>
      </c>
    </row>
    <row r="25" spans="2:30">
      <c r="B25" s="15">
        <v>1</v>
      </c>
      <c r="C25" s="16">
        <f t="dataTable" ref="C25:T34" dt2D="1" dtr="0" r1="F1" r2="F2"/>
        <v>0.98039215686274506</v>
      </c>
      <c r="D25" s="16">
        <v>0.970873786407767</v>
      </c>
      <c r="E25" s="16">
        <v>0.96153846153846145</v>
      </c>
      <c r="F25" s="16">
        <v>0.95238095238095233</v>
      </c>
      <c r="G25" s="16">
        <v>0.94339622641509424</v>
      </c>
      <c r="H25" s="16">
        <v>0.93457943925233644</v>
      </c>
      <c r="I25" s="37">
        <v>0.92592592592592582</v>
      </c>
      <c r="J25" s="37">
        <v>0.9174311926605504</v>
      </c>
      <c r="K25" s="16">
        <v>0.90909090909090906</v>
      </c>
      <c r="L25" s="16">
        <v>0.89285714285714279</v>
      </c>
      <c r="M25" s="16">
        <v>0.8771929824561403</v>
      </c>
      <c r="N25" s="16">
        <v>0.86956521739130443</v>
      </c>
      <c r="O25" s="16">
        <v>0.86206896551724144</v>
      </c>
      <c r="P25" s="16">
        <v>0.84745762711864414</v>
      </c>
      <c r="Q25" s="16">
        <v>0.83333333333333337</v>
      </c>
      <c r="R25" s="16">
        <v>0.80645161290322587</v>
      </c>
      <c r="S25" s="16">
        <v>0.75757575757575757</v>
      </c>
      <c r="T25" s="16">
        <v>0.73529411764705888</v>
      </c>
    </row>
    <row r="26" spans="2:30">
      <c r="B26" s="21">
        <v>2</v>
      </c>
      <c r="C26" s="20">
        <v>0.96116878123798544</v>
      </c>
      <c r="D26" s="20">
        <v>0.94259590913375435</v>
      </c>
      <c r="E26" s="20">
        <v>0.92455621301775137</v>
      </c>
      <c r="F26" s="20">
        <v>0.90702947845804982</v>
      </c>
      <c r="G26" s="20">
        <v>0.88999644001423983</v>
      </c>
      <c r="H26" s="20">
        <v>0.87343872827321156</v>
      </c>
      <c r="I26" s="37">
        <v>0.85733882030178321</v>
      </c>
      <c r="J26" s="37">
        <v>0.84167999326655996</v>
      </c>
      <c r="K26" s="16">
        <v>0.82644628099173545</v>
      </c>
      <c r="L26" s="16">
        <v>0.79719387755102034</v>
      </c>
      <c r="M26" s="16">
        <v>0.76946752847029842</v>
      </c>
      <c r="N26" s="16">
        <v>0.7561436672967865</v>
      </c>
      <c r="O26" s="16">
        <v>0.74316290130796681</v>
      </c>
      <c r="P26" s="16">
        <v>0.71818442976156283</v>
      </c>
      <c r="Q26" s="16">
        <v>0.69444444444444442</v>
      </c>
      <c r="R26" s="16">
        <v>0.65036420395421435</v>
      </c>
      <c r="S26" s="16">
        <v>0.57392102846648296</v>
      </c>
      <c r="T26" s="16">
        <v>0.54065743944636691</v>
      </c>
    </row>
    <row r="27" spans="2:30">
      <c r="B27" s="26">
        <v>3</v>
      </c>
      <c r="C27" s="16">
        <v>0.94232233454704462</v>
      </c>
      <c r="D27" s="16">
        <v>0.91514165935315961</v>
      </c>
      <c r="E27" s="50">
        <v>0.88899635867091487</v>
      </c>
      <c r="F27" s="16">
        <v>0.86383759853147601</v>
      </c>
      <c r="G27" s="16">
        <v>0.8396192830323016</v>
      </c>
      <c r="H27" s="16">
        <v>0.81629787689085187</v>
      </c>
      <c r="I27" s="16">
        <v>0.79383224102016958</v>
      </c>
      <c r="J27" s="16">
        <v>0.77218348006106419</v>
      </c>
      <c r="K27" s="24">
        <v>0.75131480090157754</v>
      </c>
      <c r="L27" s="16">
        <v>0.71178024781341087</v>
      </c>
      <c r="M27" s="16">
        <v>0.67497151620201612</v>
      </c>
      <c r="N27" s="16">
        <v>0.65751623243198831</v>
      </c>
      <c r="O27" s="16">
        <v>0.64065767354135073</v>
      </c>
      <c r="P27" s="16">
        <v>0.6086308726792905</v>
      </c>
      <c r="Q27" s="16">
        <v>0.57870370370370372</v>
      </c>
      <c r="R27" s="16">
        <v>0.52448726125339862</v>
      </c>
      <c r="S27" s="16">
        <v>0.43478865792915378</v>
      </c>
      <c r="T27" s="16">
        <v>0.3975422348870345</v>
      </c>
    </row>
    <row r="28" spans="2:30">
      <c r="B28" s="15">
        <v>4</v>
      </c>
      <c r="C28" s="16">
        <v>0.9238454260265142</v>
      </c>
      <c r="D28" s="16">
        <v>0.888487047915689</v>
      </c>
      <c r="E28" s="16">
        <v>0.85480419102972571</v>
      </c>
      <c r="F28" s="16">
        <v>0.82270247479188197</v>
      </c>
      <c r="G28" s="16">
        <v>0.79209366323802044</v>
      </c>
      <c r="H28" s="16">
        <v>0.7628952120475252</v>
      </c>
      <c r="I28" s="16">
        <v>0.73502985279645328</v>
      </c>
      <c r="J28" s="16">
        <v>0.7084252110651964</v>
      </c>
      <c r="K28" s="16">
        <v>0.68301345536507052</v>
      </c>
      <c r="L28" s="16">
        <v>0.63551807840483121</v>
      </c>
      <c r="M28" s="16">
        <v>0.59208027737018942</v>
      </c>
      <c r="N28" s="16">
        <v>0.57175324559303342</v>
      </c>
      <c r="O28" s="16">
        <v>0.5522910978804747</v>
      </c>
      <c r="P28" s="16">
        <v>0.51578887515194116</v>
      </c>
      <c r="Q28" s="16">
        <v>0.48225308641975312</v>
      </c>
      <c r="R28" s="16">
        <v>0.42297359778499888</v>
      </c>
      <c r="S28" s="16">
        <v>0.32938534691602556</v>
      </c>
      <c r="T28" s="16">
        <v>0.29231046682870188</v>
      </c>
    </row>
    <row r="29" spans="2:30">
      <c r="B29" s="15">
        <v>5</v>
      </c>
      <c r="C29" s="16">
        <v>0.90573080982991594</v>
      </c>
      <c r="D29" s="16">
        <v>0.86260878438416411</v>
      </c>
      <c r="E29" s="16">
        <v>0.82192710675935154</v>
      </c>
      <c r="F29" s="16">
        <v>0.78352616646845896</v>
      </c>
      <c r="G29" s="16">
        <v>0.74725817286605689</v>
      </c>
      <c r="H29" s="16">
        <v>0.71298617948366838</v>
      </c>
      <c r="I29" s="16">
        <v>0.68058319703375303</v>
      </c>
      <c r="J29" s="16">
        <v>0.64993138629834524</v>
      </c>
      <c r="K29" s="16">
        <v>0.62092132305915493</v>
      </c>
      <c r="L29" s="16">
        <v>0.56742685571859919</v>
      </c>
      <c r="M29" s="16">
        <v>0.51936866435981521</v>
      </c>
      <c r="N29" s="16">
        <v>0.49717673529828987</v>
      </c>
      <c r="O29" s="16">
        <v>0.47611301541420237</v>
      </c>
      <c r="P29" s="16">
        <v>0.43710921623045873</v>
      </c>
      <c r="Q29" s="16">
        <v>0.4018775720164609</v>
      </c>
      <c r="R29" s="16">
        <v>0.34110774014919265</v>
      </c>
      <c r="S29" s="16">
        <v>0.24953435372426175</v>
      </c>
      <c r="T29" s="16">
        <v>0.21493416678581018</v>
      </c>
    </row>
    <row r="30" spans="2:30">
      <c r="B30" s="15">
        <v>6</v>
      </c>
      <c r="C30" s="16">
        <v>0.88797138218619198</v>
      </c>
      <c r="D30" s="16">
        <v>0.83748425668365445</v>
      </c>
      <c r="E30" s="16">
        <v>0.79031452573014571</v>
      </c>
      <c r="F30" s="16">
        <v>0.74621539663662761</v>
      </c>
      <c r="G30" s="16">
        <v>0.70496054043967626</v>
      </c>
      <c r="H30" s="16">
        <v>0.66634222381651254</v>
      </c>
      <c r="I30" s="16">
        <v>0.63016962688310452</v>
      </c>
      <c r="J30" s="16">
        <v>0.5962673268792158</v>
      </c>
      <c r="K30" s="16">
        <v>0.56447393005377722</v>
      </c>
      <c r="L30" s="16">
        <v>0.50663112117732068</v>
      </c>
      <c r="M30" s="16">
        <v>0.45558654768404844</v>
      </c>
      <c r="N30" s="16">
        <v>0.43232759591155645</v>
      </c>
      <c r="O30" s="16">
        <v>0.41044225466741585</v>
      </c>
      <c r="P30" s="16">
        <v>0.37043153917835481</v>
      </c>
      <c r="Q30" s="16">
        <v>0.33489797668038412</v>
      </c>
      <c r="R30" s="16">
        <v>0.27508688721709085</v>
      </c>
      <c r="S30" s="16">
        <v>0.18904117706383466</v>
      </c>
      <c r="T30" s="16">
        <v>0.1580398285189781</v>
      </c>
    </row>
    <row r="31" spans="2:30">
      <c r="B31" s="15">
        <v>7</v>
      </c>
      <c r="C31" s="16">
        <v>0.87056017861391388</v>
      </c>
      <c r="D31" s="16">
        <v>0.81309151134335378</v>
      </c>
      <c r="E31" s="16">
        <v>0.75991781320206331</v>
      </c>
      <c r="F31" s="16">
        <v>0.71068133013012147</v>
      </c>
      <c r="G31" s="16">
        <v>0.66505711362233599</v>
      </c>
      <c r="H31" s="16">
        <v>0.62274974188459109</v>
      </c>
      <c r="I31" s="16">
        <v>0.58349039526213387</v>
      </c>
      <c r="J31" s="16">
        <v>0.54703424484331731</v>
      </c>
      <c r="K31" s="16">
        <v>0.51315811823070645</v>
      </c>
      <c r="L31" s="16">
        <v>0.45234921533689343</v>
      </c>
      <c r="M31" s="16">
        <v>0.39963732252986695</v>
      </c>
      <c r="N31" s="16">
        <v>0.37593703992309269</v>
      </c>
      <c r="O31" s="16">
        <v>0.35382952988570338</v>
      </c>
      <c r="P31" s="16">
        <v>0.31392503320199561</v>
      </c>
      <c r="Q31" s="16">
        <v>0.27908164723365342</v>
      </c>
      <c r="R31" s="16">
        <v>0.22184426388475068</v>
      </c>
      <c r="S31" s="16">
        <v>0.14321301292714747</v>
      </c>
      <c r="T31" s="16">
        <v>0.11620575626395449</v>
      </c>
    </row>
    <row r="32" spans="2:30">
      <c r="B32" s="15">
        <v>8</v>
      </c>
      <c r="C32" s="16">
        <v>0.85349037119011162</v>
      </c>
      <c r="D32" s="16">
        <v>0.78940923431393573</v>
      </c>
      <c r="E32" s="16">
        <v>0.73069020500198378</v>
      </c>
      <c r="F32" s="16">
        <v>0.67683936202868722</v>
      </c>
      <c r="G32" s="16">
        <v>0.62741237134182648</v>
      </c>
      <c r="H32" s="16">
        <v>0.5820091045650384</v>
      </c>
      <c r="I32" s="16">
        <v>0.54026888450197574</v>
      </c>
      <c r="J32" s="16">
        <v>0.50186627967276809</v>
      </c>
      <c r="K32" s="16">
        <v>0.46650738020973315</v>
      </c>
      <c r="L32" s="16">
        <v>0.4038832279793691</v>
      </c>
      <c r="M32" s="16">
        <v>0.35055905485076044</v>
      </c>
      <c r="N32" s="16">
        <v>0.32690177384616753</v>
      </c>
      <c r="O32" s="16">
        <v>0.30502545679802012</v>
      </c>
      <c r="P32" s="16">
        <v>0.26603816373050476</v>
      </c>
      <c r="Q32" s="16">
        <v>0.23256803936137788</v>
      </c>
      <c r="R32" s="16">
        <v>0.17890666442318603</v>
      </c>
      <c r="S32" s="16">
        <v>0.1084947067629905</v>
      </c>
      <c r="T32" s="16">
        <v>8.5445409017613605E-2</v>
      </c>
    </row>
    <row r="33" spans="2:22">
      <c r="B33" s="15">
        <v>9</v>
      </c>
      <c r="C33" s="16">
        <v>0.83675526587265847</v>
      </c>
      <c r="D33" s="16">
        <v>0.76641673234362695</v>
      </c>
      <c r="E33" s="16">
        <v>0.70258673557883045</v>
      </c>
      <c r="F33" s="16">
        <v>0.64460891621779726</v>
      </c>
      <c r="G33" s="16">
        <v>0.59189846353002495</v>
      </c>
      <c r="H33" s="16">
        <v>0.54393374258414806</v>
      </c>
      <c r="I33" s="16">
        <v>0.50024896713145905</v>
      </c>
      <c r="J33" s="16">
        <v>0.46042777951630098</v>
      </c>
      <c r="K33" s="16">
        <v>0.42409761837248466</v>
      </c>
      <c r="L33" s="16">
        <v>0.36061002498157957</v>
      </c>
      <c r="M33" s="16">
        <v>0.3075079428515442</v>
      </c>
      <c r="N33" s="16">
        <v>0.28426241204014574</v>
      </c>
      <c r="O33" s="16">
        <v>0.26295297999829326</v>
      </c>
      <c r="P33" s="16">
        <v>0.22545607095805489</v>
      </c>
      <c r="Q33" s="16">
        <v>0.1938066994678149</v>
      </c>
      <c r="R33" s="16">
        <v>0.14427956808321454</v>
      </c>
      <c r="S33" s="16">
        <v>8.2192959668932197E-2</v>
      </c>
      <c r="T33" s="16">
        <v>6.2827506630598245E-2</v>
      </c>
    </row>
    <row r="34" spans="2:22">
      <c r="B34" s="15">
        <v>10</v>
      </c>
      <c r="C34" s="16">
        <v>0.82034829987515534</v>
      </c>
      <c r="D34" s="16">
        <v>0.74409391489672516</v>
      </c>
      <c r="E34" s="16">
        <v>0.67556416882579851</v>
      </c>
      <c r="F34" s="16">
        <v>0.61391325354075932</v>
      </c>
      <c r="G34" s="16">
        <v>0.55839477691511785</v>
      </c>
      <c r="H34" s="16">
        <v>0.5083492921347178</v>
      </c>
      <c r="I34" s="16">
        <v>0.46319348808468425</v>
      </c>
      <c r="J34" s="16">
        <v>0.42241080689568894</v>
      </c>
      <c r="K34" s="16">
        <v>0.38554328942953148</v>
      </c>
      <c r="L34" s="16">
        <v>0.32197323659069599</v>
      </c>
      <c r="M34" s="16">
        <v>0.26974380951889843</v>
      </c>
      <c r="N34" s="16">
        <v>0.24718470612186585</v>
      </c>
      <c r="O34" s="16">
        <v>0.22668360344680452</v>
      </c>
      <c r="P34" s="16">
        <v>0.19106446691360587</v>
      </c>
      <c r="Q34" s="16">
        <v>0.16150558288984573</v>
      </c>
      <c r="R34" s="16">
        <v>0.11635449038968913</v>
      </c>
      <c r="S34" s="16">
        <v>6.2267393688584992E-2</v>
      </c>
      <c r="T34" s="16">
        <v>4.6196696051910478E-2</v>
      </c>
    </row>
    <row r="35" spans="2:22">
      <c r="B35" s="13"/>
      <c r="C35" s="13"/>
      <c r="D35" s="13"/>
      <c r="E35" s="13"/>
      <c r="F35" s="13"/>
      <c r="G35" s="13"/>
      <c r="H35" s="13"/>
      <c r="I35" s="13"/>
      <c r="J35" s="13"/>
      <c r="K35" s="13"/>
      <c r="L35" s="13"/>
      <c r="M35" s="13"/>
      <c r="N35" s="13"/>
      <c r="O35" s="13"/>
      <c r="P35" s="13"/>
      <c r="Q35" s="13"/>
      <c r="R35" s="13"/>
      <c r="S35" s="13"/>
      <c r="T35" s="13"/>
    </row>
    <row r="36" spans="2:22">
      <c r="B36" s="13" t="s">
        <v>1</v>
      </c>
      <c r="C36" s="13"/>
      <c r="D36" s="13"/>
      <c r="E36" s="13"/>
      <c r="F36" s="13"/>
      <c r="G36" s="13"/>
      <c r="H36" s="13"/>
      <c r="I36" s="13"/>
      <c r="J36" s="13"/>
      <c r="K36" s="13"/>
      <c r="L36" s="13"/>
      <c r="M36" s="13"/>
      <c r="N36" s="13"/>
      <c r="O36" s="13"/>
      <c r="P36" s="13"/>
      <c r="Q36" s="13"/>
      <c r="R36" s="13"/>
      <c r="S36" s="13"/>
      <c r="T36" s="13"/>
    </row>
    <row r="37" spans="2:22">
      <c r="B37" s="13" t="s">
        <v>27</v>
      </c>
      <c r="C37" s="13"/>
      <c r="D37" s="13"/>
      <c r="E37" s="13"/>
      <c r="F37" s="13"/>
      <c r="G37" s="13"/>
      <c r="H37" s="13"/>
      <c r="I37" s="13"/>
      <c r="J37" s="13"/>
      <c r="K37" s="16">
        <f>SUM(K11:K12)+1</f>
        <v>3.3100000000000005</v>
      </c>
      <c r="L37" s="13"/>
      <c r="M37" s="13"/>
      <c r="N37" s="13"/>
      <c r="O37" s="13"/>
      <c r="P37" s="13"/>
      <c r="Q37" s="13"/>
      <c r="R37" s="13"/>
      <c r="S37" s="13"/>
      <c r="T37" s="13"/>
    </row>
    <row r="38" spans="2:22">
      <c r="B38" s="13" t="s">
        <v>24</v>
      </c>
      <c r="C38" s="13"/>
      <c r="D38" s="13" t="s">
        <v>28</v>
      </c>
      <c r="E38" s="13"/>
      <c r="F38" s="13" t="s">
        <v>19</v>
      </c>
      <c r="G38" s="13"/>
      <c r="H38" s="13"/>
      <c r="I38" s="13"/>
      <c r="J38" s="13"/>
      <c r="K38" s="13"/>
      <c r="L38" s="13"/>
      <c r="M38" s="13"/>
      <c r="N38" s="13"/>
      <c r="O38" s="13"/>
      <c r="P38" s="13"/>
      <c r="Q38" s="13"/>
      <c r="R38" s="13"/>
      <c r="S38" s="13"/>
      <c r="T38" s="13"/>
    </row>
    <row r="39" spans="2:22">
      <c r="B39" s="49">
        <f>I3</f>
        <v>3.3100000000000041</v>
      </c>
      <c r="C39" s="14">
        <v>0.02</v>
      </c>
      <c r="D39" s="14">
        <v>0.03</v>
      </c>
      <c r="E39" s="14">
        <v>0.04</v>
      </c>
      <c r="F39" s="14">
        <v>0.05</v>
      </c>
      <c r="G39" s="14">
        <v>0.06</v>
      </c>
      <c r="H39" s="14">
        <v>7.0000000000000007E-2</v>
      </c>
      <c r="I39" s="14">
        <v>0.08</v>
      </c>
      <c r="J39" s="14">
        <v>0.09</v>
      </c>
      <c r="K39" s="27">
        <v>0.1</v>
      </c>
      <c r="L39" s="14">
        <v>0.12</v>
      </c>
      <c r="M39" s="14">
        <v>0.14000000000000001</v>
      </c>
      <c r="N39" s="14">
        <v>0.15</v>
      </c>
      <c r="O39" s="14">
        <v>0.16</v>
      </c>
      <c r="P39" s="14">
        <v>0.18</v>
      </c>
      <c r="Q39" s="14">
        <v>0.2</v>
      </c>
      <c r="R39" s="14">
        <v>0.24</v>
      </c>
      <c r="S39" s="14">
        <v>0.32</v>
      </c>
      <c r="T39" s="14">
        <v>0.36</v>
      </c>
    </row>
    <row r="40" spans="2:22">
      <c r="B40" s="15">
        <v>1</v>
      </c>
      <c r="C40" s="16">
        <f t="dataTable" ref="C40:T49" dt2D="1" dtr="0" r1="I1" r2="I2"/>
        <v>1.0000000000000009</v>
      </c>
      <c r="D40" s="16">
        <v>1.0000000000000009</v>
      </c>
      <c r="E40" s="16">
        <v>1.0000000000000009</v>
      </c>
      <c r="F40" s="16">
        <v>1.0000000000000009</v>
      </c>
      <c r="G40" s="16">
        <v>1.0000000000000009</v>
      </c>
      <c r="H40" s="16">
        <v>1.0000000000000009</v>
      </c>
      <c r="I40" s="16">
        <v>1.0000000000000009</v>
      </c>
      <c r="J40" s="16">
        <v>1.0000000000000009</v>
      </c>
      <c r="K40" s="16">
        <v>1.0000000000000009</v>
      </c>
      <c r="L40" s="16">
        <v>1.0000000000000009</v>
      </c>
      <c r="M40" s="16">
        <v>1.0000000000000009</v>
      </c>
      <c r="N40" s="16">
        <v>0.99999999999999944</v>
      </c>
      <c r="O40" s="16">
        <v>0.99999999999999944</v>
      </c>
      <c r="P40" s="16">
        <v>0.99999999999999967</v>
      </c>
      <c r="Q40" s="16">
        <v>0.99999999999999978</v>
      </c>
      <c r="R40" s="16">
        <v>1</v>
      </c>
      <c r="S40" s="16">
        <v>1.0000000000000002</v>
      </c>
      <c r="T40" s="16">
        <v>0.99999999999999967</v>
      </c>
      <c r="U40" s="12"/>
      <c r="V40" s="12"/>
    </row>
    <row r="41" spans="2:22">
      <c r="B41" s="15">
        <v>2</v>
      </c>
      <c r="C41" s="16">
        <v>2.0199999999999996</v>
      </c>
      <c r="D41" s="16">
        <v>2.0299999999999985</v>
      </c>
      <c r="E41" s="16">
        <v>2.0400000000000027</v>
      </c>
      <c r="F41" s="16">
        <v>2.0500000000000007</v>
      </c>
      <c r="G41" s="16">
        <v>2.0600000000000027</v>
      </c>
      <c r="H41" s="16">
        <v>2.0700000000000003</v>
      </c>
      <c r="I41" s="16">
        <v>2.0800000000000014</v>
      </c>
      <c r="J41" s="16">
        <v>2.0900000000000016</v>
      </c>
      <c r="K41" s="16">
        <v>2.1000000000000019</v>
      </c>
      <c r="L41" s="16">
        <v>2.1200000000000014</v>
      </c>
      <c r="M41" s="16">
        <v>2.1400000000000019</v>
      </c>
      <c r="N41" s="16">
        <v>2.1499999999999986</v>
      </c>
      <c r="O41" s="16">
        <v>2.1599999999999993</v>
      </c>
      <c r="P41" s="16">
        <v>2.1799999999999993</v>
      </c>
      <c r="Q41" s="16">
        <v>2.1999999999999997</v>
      </c>
      <c r="R41" s="16">
        <v>2.2400000000000002</v>
      </c>
      <c r="S41" s="16">
        <v>2.3200000000000003</v>
      </c>
      <c r="T41" s="16">
        <v>2.3599999999999994</v>
      </c>
      <c r="U41" s="12"/>
      <c r="V41" s="12"/>
    </row>
    <row r="42" spans="2:22">
      <c r="B42" s="29">
        <v>3</v>
      </c>
      <c r="C42" s="16">
        <v>3.0603999999999965</v>
      </c>
      <c r="D42" s="16">
        <v>3.0909000000000004</v>
      </c>
      <c r="E42" s="16">
        <v>3.1216000000000022</v>
      </c>
      <c r="F42" s="16">
        <v>3.1525000000000025</v>
      </c>
      <c r="G42" s="16">
        <v>3.1836000000000051</v>
      </c>
      <c r="H42" s="16">
        <v>3.214900000000001</v>
      </c>
      <c r="I42" s="16">
        <v>3.2464000000000022</v>
      </c>
      <c r="J42" s="16">
        <v>3.2781000000000025</v>
      </c>
      <c r="K42" s="28">
        <v>3.3100000000000041</v>
      </c>
      <c r="L42" s="16">
        <v>3.3744000000000036</v>
      </c>
      <c r="M42" s="16">
        <v>3.4396000000000027</v>
      </c>
      <c r="N42" s="16">
        <v>3.472499999999997</v>
      </c>
      <c r="O42" s="16">
        <v>3.5055999999999989</v>
      </c>
      <c r="P42" s="16">
        <v>3.5723999999999991</v>
      </c>
      <c r="Q42" s="16">
        <v>3.6399999999999997</v>
      </c>
      <c r="R42" s="16">
        <v>3.7776000000000005</v>
      </c>
      <c r="S42" s="16">
        <v>4.0624000000000002</v>
      </c>
      <c r="T42" s="16">
        <v>4.2095999999999991</v>
      </c>
      <c r="U42" s="12"/>
      <c r="V42" s="12"/>
    </row>
    <row r="43" spans="2:22">
      <c r="B43" s="15">
        <v>4</v>
      </c>
      <c r="C43" s="16">
        <v>4.1216079999999984</v>
      </c>
      <c r="D43" s="16">
        <v>4.1836269999999978</v>
      </c>
      <c r="E43" s="16">
        <v>4.2464640000000049</v>
      </c>
      <c r="F43" s="16">
        <v>4.3101250000000002</v>
      </c>
      <c r="G43" s="16">
        <v>4.3746160000000058</v>
      </c>
      <c r="H43" s="16">
        <v>4.4399429999999995</v>
      </c>
      <c r="I43" s="16">
        <v>4.5061120000000034</v>
      </c>
      <c r="J43" s="16">
        <v>4.5731290000000033</v>
      </c>
      <c r="K43" s="16">
        <v>4.6410000000000036</v>
      </c>
      <c r="L43" s="16">
        <v>4.7793280000000031</v>
      </c>
      <c r="M43" s="16">
        <v>4.9211440000000053</v>
      </c>
      <c r="N43" s="16">
        <v>4.9933749999999968</v>
      </c>
      <c r="O43" s="16">
        <v>5.0664959999999981</v>
      </c>
      <c r="P43" s="16">
        <v>5.2154319999999981</v>
      </c>
      <c r="Q43" s="16">
        <v>5.3679999999999994</v>
      </c>
      <c r="R43" s="16">
        <v>5.6842240000000013</v>
      </c>
      <c r="S43" s="16">
        <v>6.3623680000000018</v>
      </c>
      <c r="T43" s="16">
        <v>6.7250559999999977</v>
      </c>
      <c r="U43" s="12"/>
      <c r="V43" s="12"/>
    </row>
    <row r="44" spans="2:22">
      <c r="B44" s="15">
        <v>5</v>
      </c>
      <c r="C44" s="16">
        <v>5.2040401600000008</v>
      </c>
      <c r="D44" s="16">
        <v>5.3091358099999955</v>
      </c>
      <c r="E44" s="16">
        <v>5.4163225600000082</v>
      </c>
      <c r="F44" s="16">
        <v>5.5256312500000027</v>
      </c>
      <c r="G44" s="16">
        <v>5.6370929600000084</v>
      </c>
      <c r="H44" s="16">
        <v>5.750739010000002</v>
      </c>
      <c r="I44" s="16">
        <v>5.866600960000004</v>
      </c>
      <c r="J44" s="16">
        <v>5.9847106100000058</v>
      </c>
      <c r="K44" s="16">
        <v>6.1051000000000055</v>
      </c>
      <c r="L44" s="16">
        <v>6.3528473600000046</v>
      </c>
      <c r="M44" s="16">
        <v>6.6101041600000068</v>
      </c>
      <c r="N44" s="16">
        <v>6.7423812499999958</v>
      </c>
      <c r="O44" s="16">
        <v>6.8771353599999969</v>
      </c>
      <c r="P44" s="16">
        <v>7.1542097599999952</v>
      </c>
      <c r="Q44" s="16">
        <v>7.4415999999999993</v>
      </c>
      <c r="R44" s="16">
        <v>8.0484377600000006</v>
      </c>
      <c r="S44" s="16">
        <v>9.3983257600000041</v>
      </c>
      <c r="T44" s="16">
        <v>10.146076159999996</v>
      </c>
      <c r="U44" s="12"/>
      <c r="V44" s="12"/>
    </row>
    <row r="45" spans="2:22">
      <c r="B45" s="15">
        <v>6</v>
      </c>
      <c r="C45" s="16">
        <v>6.308120963200003</v>
      </c>
      <c r="D45" s="16">
        <v>6.4684098842999971</v>
      </c>
      <c r="E45" s="16">
        <v>6.632975462400009</v>
      </c>
      <c r="F45" s="16">
        <v>6.8019128124999995</v>
      </c>
      <c r="G45" s="16">
        <v>6.9753185376000095</v>
      </c>
      <c r="H45" s="16">
        <v>7.1532907407000001</v>
      </c>
      <c r="I45" s="16">
        <v>7.3359290368000067</v>
      </c>
      <c r="J45" s="16">
        <v>7.523334564900007</v>
      </c>
      <c r="K45" s="16">
        <v>7.7156100000000079</v>
      </c>
      <c r="L45" s="16">
        <v>8.115189043200008</v>
      </c>
      <c r="M45" s="16">
        <v>8.5355187424000096</v>
      </c>
      <c r="N45" s="16">
        <v>8.7537384374999938</v>
      </c>
      <c r="O45" s="16">
        <v>8.9774770175999965</v>
      </c>
      <c r="P45" s="16">
        <v>9.4419675167999966</v>
      </c>
      <c r="Q45" s="16">
        <v>9.9299199999999974</v>
      </c>
      <c r="R45" s="16">
        <v>10.980062822400003</v>
      </c>
      <c r="S45" s="16">
        <v>13.405790003200005</v>
      </c>
      <c r="T45" s="16">
        <v>14.798663577599992</v>
      </c>
      <c r="U45" s="12"/>
      <c r="V45" s="12"/>
    </row>
    <row r="46" spans="2:22">
      <c r="B46" s="15">
        <v>7</v>
      </c>
      <c r="C46" s="16">
        <v>7.4342833824639909</v>
      </c>
      <c r="D46" s="16">
        <v>7.6624621808289994</v>
      </c>
      <c r="E46" s="16">
        <v>7.8982944808960065</v>
      </c>
      <c r="F46" s="16">
        <v>8.1420084531250048</v>
      </c>
      <c r="G46" s="16">
        <v>8.3938376498560139</v>
      </c>
      <c r="H46" s="16">
        <v>8.6540210925490015</v>
      </c>
      <c r="I46" s="16">
        <v>8.9228033597440088</v>
      </c>
      <c r="J46" s="16">
        <v>9.2004346757410076</v>
      </c>
      <c r="K46" s="16">
        <v>9.4871710000000107</v>
      </c>
      <c r="L46" s="16">
        <v>10.089011728384008</v>
      </c>
      <c r="M46" s="16">
        <v>10.730491366336013</v>
      </c>
      <c r="N46" s="16">
        <v>11.066799203124988</v>
      </c>
      <c r="O46" s="16">
        <v>11.413873340415995</v>
      </c>
      <c r="P46" s="16">
        <v>12.141521669823995</v>
      </c>
      <c r="Q46" s="16">
        <v>12.915903999999998</v>
      </c>
      <c r="R46" s="16">
        <v>14.615277899776004</v>
      </c>
      <c r="S46" s="16">
        <v>18.695642804224004</v>
      </c>
      <c r="T46" s="16">
        <v>21.126182465535987</v>
      </c>
      <c r="U46" s="12"/>
      <c r="V46" s="12"/>
    </row>
    <row r="47" spans="2:22">
      <c r="B47" s="15">
        <v>8</v>
      </c>
      <c r="C47" s="16">
        <v>8.5829690501132756</v>
      </c>
      <c r="D47" s="16">
        <v>8.892336046253865</v>
      </c>
      <c r="E47" s="16">
        <v>9.2142262601318521</v>
      </c>
      <c r="F47" s="16">
        <v>9.5491088757812506</v>
      </c>
      <c r="G47" s="16">
        <v>9.8974679088473732</v>
      </c>
      <c r="H47" s="16">
        <v>10.25980256902743</v>
      </c>
      <c r="I47" s="16">
        <v>10.636627628523529</v>
      </c>
      <c r="J47" s="16">
        <v>11.0284737965577</v>
      </c>
      <c r="K47" s="16">
        <v>11.43588810000001</v>
      </c>
      <c r="L47" s="16">
        <v>12.299693135790092</v>
      </c>
      <c r="M47" s="16">
        <v>13.232760157623058</v>
      </c>
      <c r="N47" s="16">
        <v>13.726819083593735</v>
      </c>
      <c r="O47" s="16">
        <v>14.240093074882553</v>
      </c>
      <c r="P47" s="16">
        <v>15.326995570392311</v>
      </c>
      <c r="Q47" s="16">
        <v>16.499084799999995</v>
      </c>
      <c r="R47" s="16">
        <v>19.122944595722245</v>
      </c>
      <c r="S47" s="16">
        <v>25.678248501575691</v>
      </c>
      <c r="T47" s="16">
        <v>29.731608153128938</v>
      </c>
      <c r="U47" s="12"/>
      <c r="V47" s="12"/>
    </row>
    <row r="48" spans="2:22">
      <c r="B48" s="15">
        <v>9</v>
      </c>
      <c r="C48" s="16">
        <v>9.7546284311155418</v>
      </c>
      <c r="D48" s="16">
        <v>10.159106127641483</v>
      </c>
      <c r="E48" s="16">
        <v>10.582795310537129</v>
      </c>
      <c r="F48" s="16">
        <v>11.026564319570316</v>
      </c>
      <c r="G48" s="16">
        <v>11.491315983378215</v>
      </c>
      <c r="H48" s="16">
        <v>11.977988748859355</v>
      </c>
      <c r="I48" s="16">
        <v>12.487557838805413</v>
      </c>
      <c r="J48" s="16">
        <v>13.021036438247895</v>
      </c>
      <c r="K48" s="16">
        <v>13.579476910000015</v>
      </c>
      <c r="L48" s="16">
        <v>14.775656312084903</v>
      </c>
      <c r="M48" s="16">
        <v>16.085346579690288</v>
      </c>
      <c r="N48" s="16">
        <v>16.785841946132795</v>
      </c>
      <c r="O48" s="16">
        <v>17.518507966863762</v>
      </c>
      <c r="P48" s="16">
        <v>19.085854773062927</v>
      </c>
      <c r="Q48" s="16">
        <v>20.798901759999996</v>
      </c>
      <c r="R48" s="16">
        <v>24.712451298695584</v>
      </c>
      <c r="S48" s="16">
        <v>34.89528802207991</v>
      </c>
      <c r="T48" s="16">
        <v>41.434987088255355</v>
      </c>
      <c r="U48" s="12"/>
      <c r="V48" s="12"/>
    </row>
    <row r="49" spans="2:37">
      <c r="B49" s="15">
        <v>10</v>
      </c>
      <c r="C49" s="16">
        <v>10.949720999737854</v>
      </c>
      <c r="D49" s="16">
        <v>11.463879311470727</v>
      </c>
      <c r="E49" s="16">
        <v>12.006107122958614</v>
      </c>
      <c r="F49" s="16">
        <v>12.57789253554883</v>
      </c>
      <c r="G49" s="16">
        <v>13.18079494238091</v>
      </c>
      <c r="H49" s="16">
        <v>13.816447961279508</v>
      </c>
      <c r="I49" s="16">
        <v>14.486562465909847</v>
      </c>
      <c r="J49" s="16">
        <v>15.192929717690209</v>
      </c>
      <c r="K49" s="16">
        <v>15.937424601000018</v>
      </c>
      <c r="L49" s="16">
        <v>17.548735069535095</v>
      </c>
      <c r="M49" s="16">
        <v>19.337295100846934</v>
      </c>
      <c r="N49" s="16">
        <v>20.303718238052713</v>
      </c>
      <c r="O49" s="16">
        <v>21.321469241561964</v>
      </c>
      <c r="P49" s="16">
        <v>23.521308632214254</v>
      </c>
      <c r="Q49" s="16">
        <v>25.958682111999995</v>
      </c>
      <c r="R49" s="16">
        <v>31.643439610382526</v>
      </c>
      <c r="S49" s="16">
        <v>47.061780189145487</v>
      </c>
      <c r="T49" s="16">
        <v>57.351582440027279</v>
      </c>
      <c r="U49" s="12"/>
      <c r="V49" s="12"/>
    </row>
    <row r="50" spans="2:37">
      <c r="B50" s="13"/>
      <c r="C50" s="13"/>
      <c r="D50" s="13"/>
      <c r="E50" s="13"/>
      <c r="F50" s="13"/>
      <c r="G50" s="13"/>
      <c r="H50" s="13"/>
      <c r="I50" s="13"/>
      <c r="J50" s="13"/>
      <c r="K50" s="13"/>
      <c r="L50" s="13"/>
      <c r="M50" s="13"/>
      <c r="N50" s="13"/>
      <c r="O50" s="13"/>
      <c r="P50" s="13"/>
      <c r="Q50" s="13"/>
      <c r="R50" s="13"/>
      <c r="S50" s="13"/>
      <c r="T50" s="13"/>
      <c r="U50" s="12"/>
      <c r="V50" s="12"/>
    </row>
    <row r="51" spans="2:37">
      <c r="B51" s="13" t="s">
        <v>0</v>
      </c>
      <c r="C51" s="13"/>
      <c r="D51" s="13"/>
      <c r="E51" s="13"/>
      <c r="F51" s="13"/>
      <c r="G51" s="13"/>
      <c r="H51" s="13"/>
      <c r="I51" s="13"/>
      <c r="J51" s="13"/>
      <c r="K51" s="13"/>
      <c r="L51" s="13"/>
      <c r="M51" s="13"/>
      <c r="N51" s="13"/>
      <c r="O51" s="13"/>
      <c r="P51" s="13"/>
      <c r="Q51" s="13"/>
      <c r="R51" s="13"/>
      <c r="S51" s="13"/>
      <c r="T51" s="13"/>
    </row>
    <row r="52" spans="2:37">
      <c r="B52" s="13" t="s">
        <v>29</v>
      </c>
      <c r="C52" s="13"/>
      <c r="D52" s="13"/>
      <c r="E52" s="13"/>
      <c r="F52" s="13"/>
      <c r="G52" s="13"/>
      <c r="H52" s="13"/>
      <c r="I52" s="13"/>
      <c r="J52" s="13"/>
      <c r="K52" s="16">
        <f>SUM(K25:K27)</f>
        <v>2.4868519909842224</v>
      </c>
      <c r="L52" s="13"/>
      <c r="M52" s="13"/>
      <c r="N52" s="13"/>
      <c r="O52" s="13"/>
      <c r="P52" s="13"/>
      <c r="Q52" s="13"/>
      <c r="R52" s="13"/>
      <c r="S52" s="13"/>
      <c r="T52" s="13"/>
    </row>
    <row r="53" spans="2:37">
      <c r="B53" s="13" t="s">
        <v>24</v>
      </c>
      <c r="C53" s="13"/>
      <c r="D53" s="13" t="s">
        <v>20</v>
      </c>
      <c r="E53" s="13"/>
      <c r="F53" s="13"/>
      <c r="G53" s="13"/>
      <c r="H53" s="13"/>
      <c r="I53" s="13"/>
      <c r="J53" s="13"/>
      <c r="K53" s="13"/>
      <c r="L53" s="13"/>
      <c r="M53" s="13"/>
      <c r="N53" s="13"/>
      <c r="O53" s="13"/>
      <c r="P53" s="13"/>
      <c r="Q53" s="13"/>
      <c r="R53" s="13"/>
      <c r="S53" s="13"/>
      <c r="T53" s="13"/>
    </row>
    <row r="54" spans="2:37">
      <c r="B54" s="49">
        <f>L3</f>
        <v>2.4868519909842246</v>
      </c>
      <c r="C54" s="14">
        <v>0.02</v>
      </c>
      <c r="D54" s="14">
        <v>0.03</v>
      </c>
      <c r="E54" s="14">
        <v>0.04</v>
      </c>
      <c r="F54" s="14">
        <v>0.05</v>
      </c>
      <c r="G54" s="14">
        <v>0.06</v>
      </c>
      <c r="H54" s="14">
        <v>7.0000000000000007E-2</v>
      </c>
      <c r="I54" s="14">
        <v>0.08</v>
      </c>
      <c r="J54" s="14">
        <v>0.09</v>
      </c>
      <c r="K54" s="31">
        <v>0.1</v>
      </c>
      <c r="L54" s="14">
        <v>0.12</v>
      </c>
      <c r="M54" s="14">
        <v>0.14000000000000001</v>
      </c>
      <c r="N54" s="14">
        <v>0.15</v>
      </c>
      <c r="O54" s="14">
        <v>0.16</v>
      </c>
      <c r="P54" s="14">
        <v>0.18</v>
      </c>
      <c r="Q54" s="14">
        <v>0.2</v>
      </c>
      <c r="R54" s="14">
        <v>0.24</v>
      </c>
      <c r="S54" s="14">
        <v>0.32</v>
      </c>
      <c r="T54" s="14">
        <v>0.36</v>
      </c>
    </row>
    <row r="55" spans="2:37">
      <c r="B55" s="15">
        <v>1</v>
      </c>
      <c r="C55" s="16">
        <f t="dataTable" ref="C55:T64" dt2D="1" dtr="0" r1="L1" r2="L2"/>
        <v>0.98039215686274594</v>
      </c>
      <c r="D55" s="16">
        <v>0.97087378640776778</v>
      </c>
      <c r="E55" s="16">
        <v>0.96153846153846234</v>
      </c>
      <c r="F55" s="16">
        <v>0.95238095238095322</v>
      </c>
      <c r="G55" s="16">
        <v>0.94339622641509513</v>
      </c>
      <c r="H55" s="16">
        <v>0.93457943925233722</v>
      </c>
      <c r="I55" s="16">
        <v>0.92592592592592671</v>
      </c>
      <c r="J55" s="16">
        <v>0.91743119266055118</v>
      </c>
      <c r="K55" s="16">
        <v>0.90909090909090984</v>
      </c>
      <c r="L55" s="16">
        <v>0.89285714285714357</v>
      </c>
      <c r="M55" s="16">
        <v>0.87719298245614108</v>
      </c>
      <c r="N55" s="16">
        <v>0.86956521739130388</v>
      </c>
      <c r="O55" s="16">
        <v>0.86206896551724099</v>
      </c>
      <c r="P55" s="16">
        <v>0.84745762711864381</v>
      </c>
      <c r="Q55" s="16">
        <v>0.83333333333333315</v>
      </c>
      <c r="R55" s="16">
        <v>0.80645161290322587</v>
      </c>
      <c r="S55" s="16">
        <v>0.75757575757575768</v>
      </c>
      <c r="T55" s="16">
        <v>0.73529411764705865</v>
      </c>
      <c r="U55" s="17"/>
      <c r="V55" s="17"/>
      <c r="W55" s="17"/>
      <c r="X55" s="17"/>
      <c r="Y55" s="17"/>
      <c r="Z55" s="17"/>
      <c r="AA55" s="17"/>
      <c r="AB55" s="17"/>
      <c r="AC55" s="17"/>
      <c r="AD55" s="17"/>
      <c r="AE55" s="17"/>
      <c r="AF55" s="17"/>
      <c r="AG55" s="17"/>
      <c r="AH55" s="17"/>
      <c r="AI55" s="17"/>
      <c r="AJ55" s="17"/>
      <c r="AK55" s="17"/>
    </row>
    <row r="56" spans="2:37">
      <c r="B56" s="15">
        <v>2</v>
      </c>
      <c r="C56" s="16">
        <v>1.9415609381007302</v>
      </c>
      <c r="D56" s="16">
        <v>1.91346969554152</v>
      </c>
      <c r="E56" s="16">
        <v>1.8860946745562153</v>
      </c>
      <c r="F56" s="16">
        <v>1.8594104308390029</v>
      </c>
      <c r="G56" s="16">
        <v>1.8333926664293365</v>
      </c>
      <c r="H56" s="16">
        <v>1.8080181675255482</v>
      </c>
      <c r="I56" s="16">
        <v>1.7832647462277103</v>
      </c>
      <c r="J56" s="16">
        <v>1.7591111859271116</v>
      </c>
      <c r="K56" s="16">
        <v>1.735537190082646</v>
      </c>
      <c r="L56" s="16">
        <v>1.6900510204081642</v>
      </c>
      <c r="M56" s="16">
        <v>1.6466605109264401</v>
      </c>
      <c r="N56" s="16">
        <v>1.6257088846880898</v>
      </c>
      <c r="O56" s="16">
        <v>1.6052318668252077</v>
      </c>
      <c r="P56" s="16">
        <v>1.5656420568802065</v>
      </c>
      <c r="Q56" s="16">
        <v>1.5277777777777777</v>
      </c>
      <c r="R56" s="16">
        <v>1.4568158168574403</v>
      </c>
      <c r="S56" s="16">
        <v>1.3314967860422406</v>
      </c>
      <c r="T56" s="16">
        <v>1.2759515570934254</v>
      </c>
      <c r="U56" s="17"/>
      <c r="V56" s="17"/>
      <c r="W56" s="17"/>
      <c r="X56" s="17"/>
      <c r="Y56" s="17"/>
      <c r="Z56" s="17"/>
      <c r="AA56" s="17"/>
      <c r="AB56" s="17"/>
      <c r="AC56" s="17"/>
      <c r="AD56" s="17"/>
      <c r="AE56" s="17"/>
      <c r="AF56" s="17"/>
      <c r="AG56" s="17"/>
      <c r="AH56" s="17"/>
      <c r="AI56" s="17"/>
      <c r="AJ56" s="17"/>
      <c r="AK56" s="17"/>
    </row>
    <row r="57" spans="2:37">
      <c r="B57" s="32">
        <v>3</v>
      </c>
      <c r="C57" s="16">
        <v>2.8838832726477719</v>
      </c>
      <c r="D57" s="16">
        <v>2.8286113548946812</v>
      </c>
      <c r="E57" s="50">
        <v>2.7750910332271297</v>
      </c>
      <c r="F57" s="16">
        <v>2.7232480293704802</v>
      </c>
      <c r="G57" s="16">
        <v>2.6730119494616398</v>
      </c>
      <c r="H57" s="16">
        <v>2.6243160444164007</v>
      </c>
      <c r="I57" s="16">
        <v>2.5770969872478804</v>
      </c>
      <c r="J57" s="16">
        <v>2.5312946659881761</v>
      </c>
      <c r="K57" s="30">
        <v>2.4868519909842246</v>
      </c>
      <c r="L57" s="16">
        <v>2.4018312682215761</v>
      </c>
      <c r="M57" s="16">
        <v>2.3216320271284565</v>
      </c>
      <c r="N57" s="16">
        <v>2.2832251171200775</v>
      </c>
      <c r="O57" s="16">
        <v>2.2458895403665582</v>
      </c>
      <c r="P57" s="16">
        <v>2.1742729295594971</v>
      </c>
      <c r="Q57" s="16">
        <v>2.1064814814814814</v>
      </c>
      <c r="R57" s="16">
        <v>1.9813030781108389</v>
      </c>
      <c r="S57" s="16">
        <v>1.7662854439713942</v>
      </c>
      <c r="T57" s="16">
        <v>1.67349379198046</v>
      </c>
      <c r="U57" s="17"/>
      <c r="V57" s="17"/>
      <c r="W57" s="17"/>
      <c r="X57" s="17"/>
      <c r="Y57" s="17"/>
      <c r="Z57" s="17"/>
      <c r="AA57" s="17"/>
      <c r="AB57" s="17"/>
      <c r="AC57" s="17"/>
      <c r="AD57" s="17"/>
      <c r="AE57" s="17"/>
      <c r="AF57" s="17"/>
      <c r="AG57" s="17"/>
      <c r="AH57" s="17"/>
      <c r="AI57" s="17"/>
      <c r="AJ57" s="17"/>
      <c r="AK57" s="17"/>
    </row>
    <row r="58" spans="2:37">
      <c r="B58" s="15">
        <v>4</v>
      </c>
      <c r="C58" s="16">
        <v>3.8077286986742878</v>
      </c>
      <c r="D58" s="16">
        <v>3.7170984028103682</v>
      </c>
      <c r="E58" s="16">
        <v>3.6298952242568574</v>
      </c>
      <c r="F58" s="16">
        <v>3.5459505041623607</v>
      </c>
      <c r="G58" s="16">
        <v>3.4651056126996607</v>
      </c>
      <c r="H58" s="16">
        <v>3.387211256463925</v>
      </c>
      <c r="I58" s="16">
        <v>3.3121268400443342</v>
      </c>
      <c r="J58" s="16">
        <v>3.2397198770533731</v>
      </c>
      <c r="K58" s="16">
        <v>3.1698654463492946</v>
      </c>
      <c r="L58" s="16">
        <v>3.037349346626407</v>
      </c>
      <c r="M58" s="16">
        <v>2.9137123044986466</v>
      </c>
      <c r="N58" s="16">
        <v>2.8549783627131111</v>
      </c>
      <c r="O58" s="16">
        <v>2.7981806382470329</v>
      </c>
      <c r="P58" s="16">
        <v>2.690061804711438</v>
      </c>
      <c r="Q58" s="16">
        <v>2.5887345679012346</v>
      </c>
      <c r="R58" s="16">
        <v>2.4042766758958383</v>
      </c>
      <c r="S58" s="16">
        <v>2.0956707908874201</v>
      </c>
      <c r="T58" s="16">
        <v>1.9658042588091618</v>
      </c>
      <c r="U58" s="17"/>
      <c r="V58" s="17"/>
      <c r="W58" s="17"/>
      <c r="X58" s="17"/>
      <c r="Y58" s="17"/>
      <c r="Z58" s="17"/>
      <c r="AA58" s="17"/>
      <c r="AB58" s="17"/>
      <c r="AC58" s="17"/>
      <c r="AD58" s="17"/>
      <c r="AE58" s="17"/>
      <c r="AF58" s="17"/>
      <c r="AG58" s="17"/>
      <c r="AH58" s="17"/>
      <c r="AI58" s="17"/>
      <c r="AJ58" s="17"/>
      <c r="AK58" s="17"/>
    </row>
    <row r="59" spans="2:37">
      <c r="B59" s="15">
        <v>5</v>
      </c>
      <c r="C59" s="16">
        <v>4.7134595085042061</v>
      </c>
      <c r="D59" s="16">
        <v>4.5797071871945301</v>
      </c>
      <c r="E59" s="16">
        <v>4.4518223310162108</v>
      </c>
      <c r="F59" s="16">
        <v>4.3294766706308208</v>
      </c>
      <c r="G59" s="16">
        <v>4.212363785565719</v>
      </c>
      <c r="H59" s="16">
        <v>4.100197435947595</v>
      </c>
      <c r="I59" s="16">
        <v>3.9927100370780875</v>
      </c>
      <c r="J59" s="16">
        <v>3.8896512633517193</v>
      </c>
      <c r="K59" s="16">
        <v>3.7907867694084505</v>
      </c>
      <c r="L59" s="16">
        <v>3.6047762023450067</v>
      </c>
      <c r="M59" s="16">
        <v>3.4330809688584623</v>
      </c>
      <c r="N59" s="16">
        <v>3.352155098011401</v>
      </c>
      <c r="O59" s="16">
        <v>3.274293653661235</v>
      </c>
      <c r="P59" s="16">
        <v>3.1271710209418959</v>
      </c>
      <c r="Q59" s="16">
        <v>2.9906121399176953</v>
      </c>
      <c r="R59" s="16">
        <v>2.7453844160450305</v>
      </c>
      <c r="S59" s="16">
        <v>2.3452051446116822</v>
      </c>
      <c r="T59" s="16">
        <v>2.1807384255949716</v>
      </c>
      <c r="U59" s="17"/>
      <c r="V59" s="17"/>
      <c r="W59" s="17"/>
      <c r="X59" s="17"/>
      <c r="Y59" s="17"/>
      <c r="Z59" s="17"/>
      <c r="AA59" s="17"/>
      <c r="AB59" s="17"/>
      <c r="AC59" s="17"/>
      <c r="AD59" s="17"/>
      <c r="AE59" s="17"/>
      <c r="AF59" s="17"/>
      <c r="AG59" s="17"/>
      <c r="AH59" s="17"/>
      <c r="AI59" s="17"/>
      <c r="AJ59" s="17"/>
      <c r="AK59" s="17"/>
    </row>
    <row r="60" spans="2:37">
      <c r="B60" s="15">
        <v>6</v>
      </c>
      <c r="C60" s="16">
        <v>5.6014308906903993</v>
      </c>
      <c r="D60" s="16">
        <v>5.4171914438781865</v>
      </c>
      <c r="E60" s="16">
        <v>5.2421368567463569</v>
      </c>
      <c r="F60" s="16">
        <v>5.0756920672674468</v>
      </c>
      <c r="G60" s="16">
        <v>4.9173243260053949</v>
      </c>
      <c r="H60" s="16">
        <v>4.7665396597641063</v>
      </c>
      <c r="I60" s="16">
        <v>4.6228796639611929</v>
      </c>
      <c r="J60" s="16">
        <v>4.4859185902309351</v>
      </c>
      <c r="K60" s="16">
        <v>4.355260699462228</v>
      </c>
      <c r="L60" s="16">
        <v>4.1114073235223279</v>
      </c>
      <c r="M60" s="16">
        <v>3.8886675165425109</v>
      </c>
      <c r="N60" s="16">
        <v>3.784482693922957</v>
      </c>
      <c r="O60" s="16">
        <v>3.6847359083286508</v>
      </c>
      <c r="P60" s="16">
        <v>3.4976025601202512</v>
      </c>
      <c r="Q60" s="16">
        <v>3.3255101165980792</v>
      </c>
      <c r="R60" s="16">
        <v>3.0204713032621218</v>
      </c>
      <c r="S60" s="16">
        <v>2.5342463216755169</v>
      </c>
      <c r="T60" s="16">
        <v>2.3387782541139499</v>
      </c>
      <c r="U60" s="17"/>
      <c r="V60" s="17"/>
      <c r="W60" s="17"/>
      <c r="X60" s="17"/>
      <c r="Y60" s="17"/>
      <c r="Z60" s="17"/>
      <c r="AA60" s="17"/>
      <c r="AB60" s="17"/>
      <c r="AC60" s="17"/>
      <c r="AD60" s="17"/>
      <c r="AE60" s="17"/>
      <c r="AF60" s="17"/>
      <c r="AG60" s="17"/>
      <c r="AH60" s="17"/>
      <c r="AI60" s="17"/>
      <c r="AJ60" s="17"/>
      <c r="AK60" s="17"/>
    </row>
    <row r="61" spans="2:37">
      <c r="B61" s="15">
        <v>7</v>
      </c>
      <c r="C61" s="16">
        <v>6.4719910693043037</v>
      </c>
      <c r="D61" s="16">
        <v>6.2302829552215417</v>
      </c>
      <c r="E61" s="16">
        <v>6.0020546699484187</v>
      </c>
      <c r="F61" s="16">
        <v>5.7863733973975711</v>
      </c>
      <c r="G61" s="16">
        <v>5.5823814396277331</v>
      </c>
      <c r="H61" s="16">
        <v>5.3892894016486981</v>
      </c>
      <c r="I61" s="16">
        <v>5.2063700592233273</v>
      </c>
      <c r="J61" s="16">
        <v>5.0329528350742532</v>
      </c>
      <c r="K61" s="16">
        <v>4.8684188176929348</v>
      </c>
      <c r="L61" s="16">
        <v>4.5637565388592209</v>
      </c>
      <c r="M61" s="16">
        <v>4.2883048390723779</v>
      </c>
      <c r="N61" s="16">
        <v>4.1604197338460489</v>
      </c>
      <c r="O61" s="16">
        <v>4.0385654382143539</v>
      </c>
      <c r="P61" s="16">
        <v>3.8115275933222468</v>
      </c>
      <c r="Q61" s="16">
        <v>3.6045917638317326</v>
      </c>
      <c r="R61" s="16">
        <v>3.2423155671468726</v>
      </c>
      <c r="S61" s="16">
        <v>2.6774593346026641</v>
      </c>
      <c r="T61" s="16">
        <v>2.4549840103779039</v>
      </c>
      <c r="U61" s="17"/>
      <c r="V61" s="17"/>
      <c r="W61" s="17"/>
      <c r="X61" s="17"/>
      <c r="Y61" s="17"/>
      <c r="Z61" s="17"/>
      <c r="AA61" s="17"/>
      <c r="AB61" s="17"/>
      <c r="AC61" s="17"/>
      <c r="AD61" s="17"/>
      <c r="AE61" s="17"/>
      <c r="AF61" s="17"/>
      <c r="AG61" s="17"/>
      <c r="AH61" s="17"/>
      <c r="AI61" s="17"/>
      <c r="AJ61" s="17"/>
      <c r="AK61" s="17"/>
    </row>
    <row r="62" spans="2:37">
      <c r="B62" s="15">
        <v>8</v>
      </c>
      <c r="C62" s="16">
        <v>7.3254814404944195</v>
      </c>
      <c r="D62" s="16">
        <v>7.0196921895354745</v>
      </c>
      <c r="E62" s="16">
        <v>6.7327448749504049</v>
      </c>
      <c r="F62" s="16">
        <v>6.4632127594262556</v>
      </c>
      <c r="G62" s="16">
        <v>6.2097938109695594</v>
      </c>
      <c r="H62" s="16">
        <v>5.9712985062137358</v>
      </c>
      <c r="I62" s="16">
        <v>5.7466389437253032</v>
      </c>
      <c r="J62" s="16">
        <v>5.5348191147470214</v>
      </c>
      <c r="K62" s="16">
        <v>5.3349261979026679</v>
      </c>
      <c r="L62" s="16">
        <v>4.967639766838591</v>
      </c>
      <c r="M62" s="16">
        <v>4.6388638939231388</v>
      </c>
      <c r="N62" s="16">
        <v>4.4873215076922159</v>
      </c>
      <c r="O62" s="16">
        <v>4.3435908950123743</v>
      </c>
      <c r="P62" s="16">
        <v>4.077565757052751</v>
      </c>
      <c r="Q62" s="16">
        <v>3.83715980319311</v>
      </c>
      <c r="R62" s="16">
        <v>3.4212222315700584</v>
      </c>
      <c r="S62" s="16">
        <v>2.7859540413656547</v>
      </c>
      <c r="T62" s="16">
        <v>2.5404294193955179</v>
      </c>
      <c r="U62" s="17"/>
      <c r="V62" s="17"/>
      <c r="W62" s="17"/>
      <c r="X62" s="17"/>
      <c r="Y62" s="17"/>
      <c r="Z62" s="17"/>
      <c r="AA62" s="17"/>
      <c r="AB62" s="17"/>
      <c r="AC62" s="17"/>
      <c r="AD62" s="17"/>
      <c r="AE62" s="17"/>
      <c r="AF62" s="17"/>
      <c r="AG62" s="17"/>
      <c r="AH62" s="17"/>
      <c r="AI62" s="17"/>
      <c r="AJ62" s="17"/>
      <c r="AK62" s="17"/>
    </row>
    <row r="63" spans="2:37">
      <c r="B63" s="15">
        <v>9</v>
      </c>
      <c r="C63" s="16">
        <v>8.1622367063670787</v>
      </c>
      <c r="D63" s="16">
        <v>7.7861089218791024</v>
      </c>
      <c r="E63" s="16">
        <v>7.4353316105292375</v>
      </c>
      <c r="F63" s="16">
        <v>7.107821675644054</v>
      </c>
      <c r="G63" s="16">
        <v>6.8016922744995831</v>
      </c>
      <c r="H63" s="16">
        <v>6.5152322487978855</v>
      </c>
      <c r="I63" s="16">
        <v>6.2468879108567625</v>
      </c>
      <c r="J63" s="16">
        <v>5.9952468942633228</v>
      </c>
      <c r="K63" s="16">
        <v>5.7590238162751533</v>
      </c>
      <c r="L63" s="16">
        <v>5.3282497918201708</v>
      </c>
      <c r="M63" s="16">
        <v>4.9463718367746834</v>
      </c>
      <c r="N63" s="16">
        <v>4.771583919732362</v>
      </c>
      <c r="O63" s="16">
        <v>4.6065438750106678</v>
      </c>
      <c r="P63" s="16">
        <v>4.3030218280108059</v>
      </c>
      <c r="Q63" s="16">
        <v>4.0309665026609256</v>
      </c>
      <c r="R63" s="16">
        <v>3.5655017996532732</v>
      </c>
      <c r="S63" s="16">
        <v>2.8681470010345866</v>
      </c>
      <c r="T63" s="16">
        <v>2.6032569260261162</v>
      </c>
      <c r="U63" s="17"/>
      <c r="V63" s="17"/>
      <c r="W63" s="17"/>
      <c r="X63" s="17"/>
      <c r="Y63" s="17"/>
      <c r="Z63" s="17"/>
      <c r="AA63" s="17"/>
      <c r="AB63" s="17"/>
      <c r="AC63" s="17"/>
      <c r="AD63" s="17"/>
      <c r="AE63" s="17"/>
      <c r="AF63" s="17"/>
      <c r="AG63" s="17"/>
      <c r="AH63" s="17"/>
      <c r="AI63" s="17"/>
      <c r="AJ63" s="17"/>
      <c r="AK63" s="17"/>
    </row>
    <row r="64" spans="2:37">
      <c r="B64" s="15">
        <v>10</v>
      </c>
      <c r="C64" s="16">
        <v>8.9825850062422354</v>
      </c>
      <c r="D64" s="16">
        <v>8.5302028367758282</v>
      </c>
      <c r="E64" s="16">
        <v>8.1108957793550349</v>
      </c>
      <c r="F64" s="16">
        <v>7.7217349291848132</v>
      </c>
      <c r="G64" s="16">
        <v>7.3600870514147019</v>
      </c>
      <c r="H64" s="16">
        <v>7.0235815409326028</v>
      </c>
      <c r="I64" s="16">
        <v>6.7100813989414467</v>
      </c>
      <c r="J64" s="16">
        <v>6.4176577011590128</v>
      </c>
      <c r="K64" s="16">
        <v>6.1445671057046853</v>
      </c>
      <c r="L64" s="16">
        <v>5.650223028410867</v>
      </c>
      <c r="M64" s="16">
        <v>5.2161156462935825</v>
      </c>
      <c r="N64" s="16">
        <v>5.0187686258542286</v>
      </c>
      <c r="O64" s="16">
        <v>4.8332274784574718</v>
      </c>
      <c r="P64" s="16">
        <v>4.4940862949244123</v>
      </c>
      <c r="Q64" s="16">
        <v>4.1924720855507713</v>
      </c>
      <c r="R64" s="16">
        <v>3.6818562900429619</v>
      </c>
      <c r="S64" s="16">
        <v>2.9304143947231722</v>
      </c>
      <c r="T64" s="16">
        <v>2.6494536220780267</v>
      </c>
      <c r="U64" s="17"/>
      <c r="V64" s="17"/>
      <c r="W64" s="17"/>
      <c r="X64" s="17"/>
      <c r="Y64" s="17"/>
      <c r="Z64" s="17"/>
      <c r="AA64" s="17"/>
      <c r="AB64" s="17"/>
      <c r="AC64" s="17"/>
      <c r="AD64" s="17"/>
      <c r="AE64" s="17"/>
      <c r="AF64" s="17"/>
      <c r="AG64" s="17"/>
      <c r="AH64" s="17"/>
      <c r="AI64" s="17"/>
      <c r="AJ64" s="17"/>
      <c r="AK64" s="17"/>
    </row>
  </sheetData>
  <phoneticPr fontId="6" type="noConversion"/>
  <pageMargins left="0.55000000000000004"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dimension ref="A1:N31"/>
  <sheetViews>
    <sheetView topLeftCell="A4" zoomScale="110" zoomScaleNormal="110" workbookViewId="0">
      <selection activeCell="C31" sqref="C31"/>
    </sheetView>
  </sheetViews>
  <sheetFormatPr defaultRowHeight="15"/>
  <cols>
    <col min="2" max="2" width="39.28515625" customWidth="1"/>
    <col min="3" max="3" width="17.28515625" customWidth="1"/>
    <col min="4" max="4" width="20.28515625" customWidth="1"/>
    <col min="5" max="5" width="9.7109375" bestFit="1" customWidth="1"/>
    <col min="6" max="6" width="20.85546875" customWidth="1"/>
    <col min="7" max="7" width="10.7109375" bestFit="1" customWidth="1"/>
  </cols>
  <sheetData>
    <row r="1" spans="1:14">
      <c r="B1" t="s">
        <v>35</v>
      </c>
    </row>
    <row r="2" spans="1:14">
      <c r="B2" t="s">
        <v>177</v>
      </c>
    </row>
    <row r="4" spans="1:14">
      <c r="B4" t="s">
        <v>49</v>
      </c>
      <c r="D4" t="s">
        <v>51</v>
      </c>
      <c r="E4" s="35">
        <v>600000</v>
      </c>
      <c r="F4" t="s">
        <v>69</v>
      </c>
    </row>
    <row r="5" spans="1:14">
      <c r="D5" t="s">
        <v>52</v>
      </c>
      <c r="E5" s="35">
        <v>100000</v>
      </c>
      <c r="F5" t="s">
        <v>69</v>
      </c>
    </row>
    <row r="6" spans="1:14">
      <c r="B6" s="2" t="s">
        <v>70</v>
      </c>
      <c r="C6" s="2"/>
      <c r="D6" t="s">
        <v>53</v>
      </c>
      <c r="E6" s="42">
        <v>150000</v>
      </c>
      <c r="F6" t="s">
        <v>69</v>
      </c>
    </row>
    <row r="7" spans="1:14">
      <c r="B7" s="2"/>
      <c r="C7" s="2"/>
      <c r="D7" s="2" t="s">
        <v>54</v>
      </c>
      <c r="E7" s="35">
        <v>850000</v>
      </c>
      <c r="F7" s="2"/>
      <c r="G7" s="2"/>
      <c r="N7" s="38"/>
    </row>
    <row r="8" spans="1:14">
      <c r="B8" s="7" t="s">
        <v>3</v>
      </c>
      <c r="C8" s="2"/>
      <c r="D8" s="2"/>
      <c r="E8" s="2"/>
      <c r="F8" s="2"/>
      <c r="G8" s="2"/>
      <c r="N8" s="39"/>
    </row>
    <row r="9" spans="1:14">
      <c r="B9" s="2"/>
      <c r="C9" s="2"/>
      <c r="D9" s="2"/>
      <c r="E9" s="2"/>
      <c r="F9" s="2"/>
      <c r="G9" s="2"/>
      <c r="N9" s="38"/>
    </row>
    <row r="10" spans="1:14">
      <c r="A10">
        <v>1</v>
      </c>
      <c r="B10" s="2" t="s">
        <v>4</v>
      </c>
      <c r="C10" s="1" t="s">
        <v>17</v>
      </c>
      <c r="D10" s="1">
        <v>3.7981725336887759</v>
      </c>
      <c r="E10" s="2" t="s">
        <v>14</v>
      </c>
      <c r="F10" s="2"/>
      <c r="G10" s="2"/>
      <c r="J10" s="35"/>
    </row>
    <row r="11" spans="1:14">
      <c r="B11" s="2" t="s">
        <v>5</v>
      </c>
      <c r="C11" s="2"/>
      <c r="D11" s="51">
        <f>E4/D10</f>
        <v>157970.70688025892</v>
      </c>
      <c r="E11" s="2"/>
      <c r="F11" s="2"/>
      <c r="G11" s="2"/>
      <c r="I11" s="35"/>
    </row>
    <row r="12" spans="1:14">
      <c r="B12" s="2" t="s">
        <v>6</v>
      </c>
      <c r="C12" s="1" t="s">
        <v>7</v>
      </c>
      <c r="D12" s="52">
        <v>0.15</v>
      </c>
      <c r="E12" s="1"/>
      <c r="F12" s="2"/>
      <c r="G12" s="2"/>
    </row>
    <row r="13" spans="1:14">
      <c r="A13">
        <v>2</v>
      </c>
      <c r="B13" s="2" t="s">
        <v>37</v>
      </c>
      <c r="C13" s="1" t="s">
        <v>9</v>
      </c>
      <c r="D13" s="52">
        <v>0.06</v>
      </c>
      <c r="E13" s="1"/>
      <c r="F13" s="2"/>
      <c r="G13" s="2"/>
    </row>
    <row r="14" spans="1:14">
      <c r="B14" s="2" t="s">
        <v>38</v>
      </c>
      <c r="C14" s="1"/>
      <c r="D14" s="53">
        <f>E5</f>
        <v>100000</v>
      </c>
      <c r="E14" s="1"/>
      <c r="F14" s="2"/>
      <c r="G14" s="2"/>
      <c r="J14" s="35"/>
    </row>
    <row r="15" spans="1:14">
      <c r="B15" s="2" t="s">
        <v>50</v>
      </c>
      <c r="C15" s="1" t="s">
        <v>31</v>
      </c>
      <c r="D15" s="54">
        <v>1000</v>
      </c>
      <c r="E15" s="2" t="s">
        <v>14</v>
      </c>
      <c r="F15" s="2"/>
      <c r="G15" s="2"/>
      <c r="J15" s="35"/>
    </row>
    <row r="16" spans="1:14">
      <c r="B16" s="2" t="s">
        <v>39</v>
      </c>
      <c r="C16" s="1" t="s">
        <v>36</v>
      </c>
      <c r="D16" s="52">
        <v>4.4999999999999998E-2</v>
      </c>
      <c r="E16" s="1"/>
      <c r="F16" s="2"/>
      <c r="G16" s="2"/>
      <c r="J16" s="3"/>
    </row>
    <row r="17" spans="1:9">
      <c r="B17" s="2" t="s">
        <v>10</v>
      </c>
      <c r="C17" s="1"/>
      <c r="D17" s="53">
        <f>E6/D15</f>
        <v>150</v>
      </c>
      <c r="E17" s="2"/>
      <c r="F17" s="2"/>
      <c r="G17" s="2"/>
    </row>
    <row r="18" spans="1:9">
      <c r="B18" s="2" t="s">
        <v>33</v>
      </c>
      <c r="C18" s="1" t="s">
        <v>11</v>
      </c>
      <c r="D18" s="55">
        <v>0.4</v>
      </c>
      <c r="E18" s="1"/>
      <c r="F18" s="40" t="s">
        <v>178</v>
      </c>
      <c r="G18" s="2"/>
    </row>
    <row r="19" spans="1:9">
      <c r="B19" s="2"/>
      <c r="C19" s="2"/>
      <c r="D19" s="2"/>
      <c r="E19" s="2"/>
      <c r="F19" s="2"/>
      <c r="G19" s="2"/>
    </row>
    <row r="20" spans="1:9">
      <c r="B20" s="8"/>
      <c r="C20" s="8"/>
      <c r="D20" s="9" t="s">
        <v>12</v>
      </c>
      <c r="E20" s="9" t="s">
        <v>15</v>
      </c>
      <c r="F20" s="2"/>
      <c r="G20" s="2"/>
    </row>
    <row r="21" spans="1:9">
      <c r="A21">
        <v>1</v>
      </c>
      <c r="B21" s="8" t="s">
        <v>40</v>
      </c>
      <c r="C21" s="9" t="s">
        <v>34</v>
      </c>
      <c r="D21" s="56">
        <f>D11*D10</f>
        <v>600000</v>
      </c>
      <c r="E21" s="57">
        <f>D21/$D$25</f>
        <v>0.70588235294117652</v>
      </c>
      <c r="F21" s="2"/>
      <c r="G21" s="2"/>
    </row>
    <row r="22" spans="1:9">
      <c r="A22">
        <v>2</v>
      </c>
      <c r="B22" s="8" t="s">
        <v>41</v>
      </c>
      <c r="C22" s="9" t="s">
        <v>42</v>
      </c>
      <c r="D22" s="58">
        <f>D17*D15</f>
        <v>150000</v>
      </c>
      <c r="E22" s="57">
        <f t="shared" ref="E22:E25" si="0">D22/$D$25</f>
        <v>0.17647058823529413</v>
      </c>
      <c r="F22" s="2"/>
      <c r="G22" s="2"/>
    </row>
    <row r="23" spans="1:9">
      <c r="A23">
        <v>3</v>
      </c>
      <c r="B23" s="8" t="s">
        <v>43</v>
      </c>
      <c r="C23" s="9" t="s">
        <v>44</v>
      </c>
      <c r="D23" s="59">
        <f>D14</f>
        <v>100000</v>
      </c>
      <c r="E23" s="57">
        <f t="shared" si="0"/>
        <v>0.11764705882352941</v>
      </c>
      <c r="F23" s="2"/>
      <c r="G23" s="2"/>
    </row>
    <row r="24" spans="1:9">
      <c r="B24" s="8"/>
      <c r="C24" s="9"/>
      <c r="D24" s="60"/>
      <c r="E24" s="57"/>
      <c r="F24" s="2"/>
      <c r="G24" s="2"/>
    </row>
    <row r="25" spans="1:9">
      <c r="B25" s="8" t="s">
        <v>45</v>
      </c>
      <c r="C25" s="8"/>
      <c r="D25" s="61">
        <f>SUM(D21:D24)</f>
        <v>850000</v>
      </c>
      <c r="E25" s="57">
        <f t="shared" si="0"/>
        <v>1</v>
      </c>
      <c r="F25" s="2"/>
      <c r="G25" s="2"/>
    </row>
    <row r="26" spans="1:9">
      <c r="B26" s="6"/>
      <c r="C26" s="6"/>
      <c r="D26" s="4"/>
      <c r="E26" s="41"/>
      <c r="F26" s="2"/>
      <c r="G26" s="2"/>
    </row>
    <row r="27" spans="1:9">
      <c r="B27" s="2" t="s">
        <v>179</v>
      </c>
      <c r="C27" s="2" t="s">
        <v>47</v>
      </c>
      <c r="D27" s="62">
        <f>D16*(1-D18)</f>
        <v>2.7E-2</v>
      </c>
      <c r="E27" s="1" t="s">
        <v>8</v>
      </c>
      <c r="F27" s="5"/>
      <c r="G27" s="2"/>
      <c r="H27" s="199">
        <f>D16-D27</f>
        <v>1.7999999999999999E-2</v>
      </c>
      <c r="I27" t="s">
        <v>180</v>
      </c>
    </row>
    <row r="28" spans="1:9">
      <c r="B28" s="2"/>
      <c r="C28" s="2" t="s">
        <v>46</v>
      </c>
      <c r="D28" s="52">
        <f>D13*(1-D18)</f>
        <v>3.5999999999999997E-2</v>
      </c>
      <c r="E28" s="2"/>
      <c r="F28" s="2"/>
      <c r="G28" s="2"/>
      <c r="H28" s="199">
        <f>D13-D28</f>
        <v>2.4E-2</v>
      </c>
    </row>
    <row r="29" spans="1:9">
      <c r="B29" s="2"/>
      <c r="F29" s="5"/>
      <c r="G29" s="2"/>
    </row>
    <row r="30" spans="1:9">
      <c r="B30" s="2"/>
      <c r="C30" s="1" t="s">
        <v>48</v>
      </c>
      <c r="D30" s="63">
        <f>(E21*D12)+(E22*D27)+(E23*D28)</f>
        <v>0.11488235294117646</v>
      </c>
      <c r="E30" s="1" t="s">
        <v>181</v>
      </c>
      <c r="F30" s="2"/>
      <c r="G30" s="2"/>
    </row>
    <row r="31" spans="1:9">
      <c r="B31" s="2"/>
      <c r="C31" s="2"/>
      <c r="D31" s="2"/>
      <c r="E31" s="2"/>
      <c r="F31" s="2"/>
      <c r="G31" s="2"/>
    </row>
  </sheetData>
  <phoneticPr fontId="10" type="noConversion"/>
  <pageMargins left="0.7" right="0.7" top="0.75" bottom="0.75" header="0.3" footer="0.3"/>
  <pageSetup paperSize="9" orientation="portrait" r:id="rId1"/>
  <drawing r:id="rId2"/>
  <legacyDrawing r:id="rId3"/>
  <oleObjects>
    <oleObject progId="Equation.3" shapeId="3074" r:id="rId4"/>
  </oleObjects>
</worksheet>
</file>

<file path=xl/worksheets/sheet3.xml><?xml version="1.0" encoding="utf-8"?>
<worksheet xmlns="http://schemas.openxmlformats.org/spreadsheetml/2006/main" xmlns:r="http://schemas.openxmlformats.org/officeDocument/2006/relationships">
  <dimension ref="A1:B43"/>
  <sheetViews>
    <sheetView topLeftCell="A16" workbookViewId="0">
      <selection activeCell="B43" sqref="B43"/>
    </sheetView>
  </sheetViews>
  <sheetFormatPr defaultColWidth="7.7109375" defaultRowHeight="15.75"/>
  <cols>
    <col min="1" max="1" width="38.28515625" style="185" customWidth="1"/>
    <col min="2" max="2" width="13.140625" style="185" bestFit="1" customWidth="1"/>
    <col min="3" max="16384" width="7.7109375" style="185"/>
  </cols>
  <sheetData>
    <row r="1" spans="1:2" ht="79.5" customHeight="1" thickBot="1">
      <c r="A1" s="184" t="s">
        <v>152</v>
      </c>
    </row>
    <row r="2" spans="1:2" ht="16.5" thickBot="1">
      <c r="A2" s="201" t="s">
        <v>153</v>
      </c>
      <c r="B2" s="202"/>
    </row>
    <row r="3" spans="1:2" ht="32.25" thickBot="1">
      <c r="A3" s="186" t="s">
        <v>154</v>
      </c>
      <c r="B3" s="187">
        <v>300</v>
      </c>
    </row>
    <row r="4" spans="1:2" ht="16.5" thickBot="1">
      <c r="A4" s="186" t="s">
        <v>155</v>
      </c>
      <c r="B4" s="188">
        <v>0.12</v>
      </c>
    </row>
    <row r="5" spans="1:2" ht="16.5" thickBot="1">
      <c r="A5" s="186" t="s">
        <v>156</v>
      </c>
      <c r="B5" s="189">
        <v>1100</v>
      </c>
    </row>
    <row r="6" spans="1:2" ht="16.5" thickBot="1">
      <c r="A6" s="186" t="s">
        <v>157</v>
      </c>
      <c r="B6" s="189">
        <v>1000</v>
      </c>
    </row>
    <row r="7" spans="1:2" ht="16.5" thickBot="1">
      <c r="A7" s="186" t="s">
        <v>158</v>
      </c>
      <c r="B7" s="187" t="s">
        <v>159</v>
      </c>
    </row>
    <row r="8" spans="1:2" ht="16.5" thickBot="1"/>
    <row r="9" spans="1:2" ht="16.5" thickBot="1">
      <c r="A9" s="201" t="s">
        <v>160</v>
      </c>
      <c r="B9" s="202"/>
    </row>
    <row r="10" spans="1:2" ht="16.5" thickBot="1">
      <c r="A10" s="186" t="s">
        <v>161</v>
      </c>
      <c r="B10" s="190">
        <v>10000</v>
      </c>
    </row>
    <row r="11" spans="1:2" ht="32.25" thickBot="1">
      <c r="A11" s="186" t="s">
        <v>162</v>
      </c>
      <c r="B11" s="191">
        <v>1.1000000000000001</v>
      </c>
    </row>
    <row r="12" spans="1:2" ht="16.5" thickBot="1">
      <c r="A12" s="186" t="s">
        <v>163</v>
      </c>
      <c r="B12" s="189">
        <v>20</v>
      </c>
    </row>
    <row r="13" spans="1:2" ht="16.5" thickBot="1">
      <c r="A13" s="186" t="s">
        <v>164</v>
      </c>
      <c r="B13" s="188">
        <v>0.05</v>
      </c>
    </row>
    <row r="15" spans="1:2" ht="47.25">
      <c r="A15" s="192" t="s">
        <v>165</v>
      </c>
      <c r="B15" s="193">
        <v>0.3</v>
      </c>
    </row>
    <row r="16" spans="1:2" ht="47.25">
      <c r="A16" s="192" t="s">
        <v>166</v>
      </c>
    </row>
    <row r="19" spans="1:2">
      <c r="A19" s="185" t="s">
        <v>167</v>
      </c>
    </row>
    <row r="20" spans="1:2">
      <c r="A20" s="185" t="s">
        <v>168</v>
      </c>
      <c r="B20" s="185" t="s">
        <v>169</v>
      </c>
    </row>
    <row r="21" spans="1:2">
      <c r="A21" s="185">
        <v>0</v>
      </c>
      <c r="B21" s="194">
        <f>-B5</f>
        <v>-1100</v>
      </c>
    </row>
    <row r="22" spans="1:2">
      <c r="A22" s="185">
        <v>1</v>
      </c>
      <c r="B22" s="194">
        <f>$B$4*$B$6</f>
        <v>120</v>
      </c>
    </row>
    <row r="23" spans="1:2">
      <c r="A23" s="185">
        <v>2</v>
      </c>
      <c r="B23" s="194">
        <f t="shared" ref="B23:B30" si="0">$B$4*$B$6</f>
        <v>120</v>
      </c>
    </row>
    <row r="24" spans="1:2">
      <c r="A24" s="185">
        <v>3</v>
      </c>
      <c r="B24" s="194">
        <f t="shared" si="0"/>
        <v>120</v>
      </c>
    </row>
    <row r="25" spans="1:2">
      <c r="A25" s="185">
        <v>4</v>
      </c>
      <c r="B25" s="194">
        <f t="shared" si="0"/>
        <v>120</v>
      </c>
    </row>
    <row r="26" spans="1:2">
      <c r="A26" s="185">
        <v>5</v>
      </c>
      <c r="B26" s="194">
        <f t="shared" si="0"/>
        <v>120</v>
      </c>
    </row>
    <row r="27" spans="1:2">
      <c r="A27" s="185">
        <v>6</v>
      </c>
      <c r="B27" s="194">
        <f t="shared" si="0"/>
        <v>120</v>
      </c>
    </row>
    <row r="28" spans="1:2">
      <c r="A28" s="185">
        <v>7</v>
      </c>
      <c r="B28" s="194">
        <f t="shared" si="0"/>
        <v>120</v>
      </c>
    </row>
    <row r="29" spans="1:2">
      <c r="A29" s="185">
        <v>8</v>
      </c>
      <c r="B29" s="194">
        <f t="shared" si="0"/>
        <v>120</v>
      </c>
    </row>
    <row r="30" spans="1:2">
      <c r="A30" s="185">
        <v>9</v>
      </c>
      <c r="B30" s="194">
        <f t="shared" si="0"/>
        <v>120</v>
      </c>
    </row>
    <row r="31" spans="1:2">
      <c r="A31" s="185">
        <v>10</v>
      </c>
      <c r="B31" s="194">
        <f>$B$4*$B$6+B6</f>
        <v>1120</v>
      </c>
    </row>
    <row r="33" spans="1:2">
      <c r="A33" s="185" t="s">
        <v>170</v>
      </c>
      <c r="B33" s="195">
        <f>IRR(B21:B31)</f>
        <v>0.10348128296193362</v>
      </c>
    </row>
    <row r="34" spans="1:2">
      <c r="A34" s="196" t="s">
        <v>171</v>
      </c>
      <c r="B34" s="197">
        <f>B33*(1-B15)</f>
        <v>7.2436898073353531E-2</v>
      </c>
    </row>
    <row r="37" spans="1:2">
      <c r="A37" s="185" t="s">
        <v>172</v>
      </c>
    </row>
    <row r="38" spans="1:2">
      <c r="A38" s="196" t="s">
        <v>173</v>
      </c>
      <c r="B38" s="200">
        <f>B11*(1+B13)/B12+B13</f>
        <v>0.10775000000000001</v>
      </c>
    </row>
    <row r="40" spans="1:2">
      <c r="A40" s="185" t="s">
        <v>174</v>
      </c>
      <c r="B40" s="194">
        <f>B10*B12</f>
        <v>200000</v>
      </c>
    </row>
    <row r="41" spans="1:2">
      <c r="A41" s="185" t="s">
        <v>175</v>
      </c>
      <c r="B41" s="194">
        <f>B3*B6</f>
        <v>300000</v>
      </c>
    </row>
    <row r="43" spans="1:2">
      <c r="A43" s="185" t="s">
        <v>176</v>
      </c>
      <c r="B43" s="198">
        <f>B40/(B40+B41)*B38+B41/(B40+B41)*B34</f>
        <v>8.6562138844012121E-2</v>
      </c>
    </row>
  </sheetData>
  <mergeCells count="2">
    <mergeCell ref="A2:B2"/>
    <mergeCell ref="A9:B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113"/>
  <sheetViews>
    <sheetView tabSelected="1" workbookViewId="0">
      <selection activeCell="C73" sqref="C73:F82"/>
    </sheetView>
  </sheetViews>
  <sheetFormatPr defaultRowHeight="15"/>
  <cols>
    <col min="1" max="1" width="11.28515625" customWidth="1"/>
    <col min="3" max="3" width="10.85546875" customWidth="1"/>
    <col min="4" max="4" width="10.28515625" bestFit="1" customWidth="1"/>
    <col min="5" max="5" width="16" customWidth="1"/>
    <col min="6" max="6" width="9.42578125" bestFit="1" customWidth="1"/>
    <col min="7" max="7" width="10.7109375" customWidth="1"/>
    <col min="8" max="8" width="11.5703125" customWidth="1"/>
    <col min="9" max="9" width="13.140625" customWidth="1"/>
    <col min="10" max="10" width="11.140625" customWidth="1"/>
    <col min="11" max="11" width="11.42578125" customWidth="1"/>
    <col min="15" max="15" width="10.5703125" customWidth="1"/>
    <col min="16" max="16" width="9.28515625" bestFit="1" customWidth="1"/>
  </cols>
  <sheetData>
    <row r="1" spans="2:18">
      <c r="B1" s="64" t="s">
        <v>71</v>
      </c>
      <c r="C1" s="64"/>
      <c r="D1" s="64"/>
      <c r="E1" s="64"/>
      <c r="F1" s="64"/>
      <c r="G1" s="64"/>
      <c r="H1" s="64"/>
      <c r="I1" s="64"/>
      <c r="J1" s="64"/>
      <c r="K1" s="64"/>
      <c r="L1" s="64"/>
      <c r="M1" s="64"/>
    </row>
    <row r="2" spans="2:18">
      <c r="B2" s="64" t="s">
        <v>72</v>
      </c>
      <c r="C2" s="64"/>
      <c r="D2" s="64"/>
      <c r="E2" s="64"/>
      <c r="F2" s="64"/>
      <c r="G2" s="64"/>
      <c r="H2" s="64"/>
      <c r="I2" s="64"/>
      <c r="J2" s="64"/>
      <c r="K2" s="64"/>
      <c r="L2" s="64"/>
      <c r="M2" s="64"/>
    </row>
    <row r="3" spans="2:18">
      <c r="B3" s="64" t="s">
        <v>148</v>
      </c>
      <c r="C3" s="64"/>
      <c r="D3" s="64"/>
      <c r="E3" s="64"/>
      <c r="F3" s="64"/>
      <c r="G3" s="64"/>
      <c r="H3" s="64"/>
      <c r="I3" s="64"/>
      <c r="J3" s="64"/>
      <c r="K3" s="64"/>
      <c r="L3" s="64"/>
      <c r="M3" s="64"/>
    </row>
    <row r="4" spans="2:18">
      <c r="B4" s="64" t="s">
        <v>73</v>
      </c>
      <c r="C4" s="64"/>
      <c r="D4" s="64"/>
      <c r="E4" s="64"/>
      <c r="F4" s="64"/>
      <c r="G4" s="64"/>
      <c r="H4" s="64"/>
      <c r="I4" s="64"/>
      <c r="J4" s="64"/>
      <c r="K4" s="64"/>
      <c r="L4" s="64"/>
      <c r="M4" s="64"/>
    </row>
    <row r="5" spans="2:18">
      <c r="B5" s="64" t="s">
        <v>74</v>
      </c>
      <c r="C5" s="64"/>
      <c r="D5" s="64"/>
      <c r="E5" s="64"/>
      <c r="F5" s="64"/>
      <c r="G5" s="64"/>
      <c r="H5" s="64"/>
      <c r="I5" s="64"/>
      <c r="J5" s="64"/>
      <c r="K5" s="64"/>
      <c r="L5" s="64"/>
      <c r="M5" s="64"/>
    </row>
    <row r="6" spans="2:18">
      <c r="B6" s="64" t="s">
        <v>149</v>
      </c>
      <c r="C6" s="64"/>
      <c r="D6" s="64"/>
      <c r="E6" s="64"/>
      <c r="F6" s="64"/>
      <c r="G6" s="64"/>
      <c r="H6" s="64"/>
      <c r="I6" s="64"/>
      <c r="J6" s="64"/>
      <c r="K6" s="64"/>
      <c r="L6" s="64"/>
      <c r="M6" s="64"/>
    </row>
    <row r="7" spans="2:18">
      <c r="B7" s="64" t="s">
        <v>150</v>
      </c>
    </row>
    <row r="8" spans="2:18">
      <c r="B8" s="64" t="s">
        <v>151</v>
      </c>
      <c r="C8" s="64"/>
      <c r="D8" s="64"/>
      <c r="E8" s="64"/>
      <c r="F8" s="64"/>
      <c r="G8" s="64"/>
      <c r="H8" s="64"/>
      <c r="I8" s="64"/>
      <c r="J8" s="64"/>
      <c r="K8" s="64"/>
      <c r="L8" s="64"/>
      <c r="M8" s="64"/>
    </row>
    <row r="9" spans="2:18">
      <c r="B9" s="64"/>
      <c r="C9" s="64" t="s">
        <v>75</v>
      </c>
      <c r="D9" s="64"/>
      <c r="E9" s="64"/>
      <c r="F9" s="64"/>
      <c r="G9" s="64"/>
      <c r="H9" s="64"/>
      <c r="I9" s="64"/>
      <c r="J9" s="64"/>
      <c r="K9" s="64"/>
      <c r="L9" s="64"/>
      <c r="M9" s="64"/>
    </row>
    <row r="10" spans="2:18">
      <c r="B10" s="65" t="s">
        <v>76</v>
      </c>
      <c r="C10" s="66"/>
      <c r="D10" s="67"/>
      <c r="F10" s="68"/>
      <c r="G10" s="68"/>
    </row>
    <row r="11" spans="2:18" s="69" customFormat="1" ht="15.75" thickBot="1">
      <c r="B11" s="70"/>
      <c r="C11" s="71" t="s">
        <v>77</v>
      </c>
      <c r="F11" s="72"/>
      <c r="G11" s="72"/>
      <c r="I11" s="73" t="s">
        <v>78</v>
      </c>
      <c r="J11" s="73"/>
      <c r="K11" s="73"/>
      <c r="L11" s="73"/>
      <c r="M11" s="73" t="s">
        <v>79</v>
      </c>
    </row>
    <row r="12" spans="2:18">
      <c r="C12" s="74">
        <v>11500</v>
      </c>
      <c r="D12" s="60"/>
      <c r="E12" s="68" t="s">
        <v>80</v>
      </c>
      <c r="F12" s="60"/>
      <c r="G12" s="60"/>
      <c r="H12" s="75">
        <f>WACC!D30</f>
        <v>0.11488235294117646</v>
      </c>
      <c r="I12" s="74">
        <v>4950</v>
      </c>
      <c r="J12" s="71"/>
      <c r="K12" s="60"/>
      <c r="L12" s="60"/>
      <c r="M12" s="74">
        <v>6550</v>
      </c>
      <c r="N12" s="60"/>
      <c r="R12" t="s">
        <v>81</v>
      </c>
    </row>
    <row r="13" spans="2:18" ht="15.75" thickBot="1">
      <c r="C13" s="60"/>
      <c r="D13" s="60"/>
      <c r="E13" s="73"/>
      <c r="F13" s="60"/>
      <c r="G13" s="60"/>
      <c r="H13" s="60"/>
      <c r="I13" s="60"/>
      <c r="J13" s="71"/>
      <c r="K13" s="60"/>
      <c r="L13" s="60" t="s">
        <v>82</v>
      </c>
      <c r="M13" s="60"/>
      <c r="N13" s="60"/>
      <c r="R13" t="s">
        <v>83</v>
      </c>
    </row>
    <row r="14" spans="2:18" s="68" customFormat="1" ht="15.75" thickBot="1">
      <c r="B14" s="76"/>
      <c r="C14" s="77" t="s">
        <v>84</v>
      </c>
      <c r="D14" s="77"/>
      <c r="E14" s="78"/>
      <c r="F14" s="79"/>
      <c r="G14" s="80"/>
      <c r="H14" s="81" t="s">
        <v>85</v>
      </c>
      <c r="I14" s="77"/>
      <c r="J14" s="78"/>
      <c r="K14" s="82"/>
      <c r="L14" s="80"/>
      <c r="M14" s="81" t="s">
        <v>86</v>
      </c>
      <c r="N14" s="77"/>
      <c r="O14" s="78"/>
      <c r="R14" t="s">
        <v>87</v>
      </c>
    </row>
    <row r="15" spans="2:18">
      <c r="B15" s="83"/>
      <c r="C15" s="84" t="s">
        <v>88</v>
      </c>
      <c r="D15" s="84" t="s">
        <v>89</v>
      </c>
      <c r="E15" s="85" t="s">
        <v>90</v>
      </c>
      <c r="F15" s="73"/>
      <c r="G15" s="83"/>
      <c r="H15" s="84" t="s">
        <v>88</v>
      </c>
      <c r="I15" s="84" t="s">
        <v>89</v>
      </c>
      <c r="J15" s="85" t="s">
        <v>90</v>
      </c>
      <c r="K15" s="71"/>
      <c r="L15" s="83"/>
      <c r="M15" s="84" t="s">
        <v>88</v>
      </c>
      <c r="N15" s="84" t="s">
        <v>89</v>
      </c>
      <c r="O15" s="85" t="s">
        <v>90</v>
      </c>
      <c r="R15" t="s">
        <v>91</v>
      </c>
    </row>
    <row r="16" spans="2:18" s="86" customFormat="1" ht="24.75" thickBot="1">
      <c r="B16" s="87" t="s">
        <v>92</v>
      </c>
      <c r="C16" s="88" t="s">
        <v>93</v>
      </c>
      <c r="D16" s="89" t="s">
        <v>94</v>
      </c>
      <c r="E16" s="90" t="s">
        <v>95</v>
      </c>
      <c r="F16" s="91"/>
      <c r="G16" s="87" t="s">
        <v>92</v>
      </c>
      <c r="H16" s="88" t="s">
        <v>93</v>
      </c>
      <c r="I16" s="89" t="s">
        <v>94</v>
      </c>
      <c r="J16" s="90" t="s">
        <v>95</v>
      </c>
      <c r="K16" s="91"/>
      <c r="L16" s="87" t="s">
        <v>92</v>
      </c>
      <c r="M16" s="88" t="s">
        <v>93</v>
      </c>
      <c r="N16" s="89" t="s">
        <v>94</v>
      </c>
      <c r="O16" s="90" t="s">
        <v>95</v>
      </c>
    </row>
    <row r="17" spans="1:16">
      <c r="A17" s="92"/>
      <c r="B17" s="93">
        <v>0</v>
      </c>
      <c r="C17" s="74">
        <f>-C12</f>
        <v>-11500</v>
      </c>
      <c r="D17" s="94">
        <f>1/(1+$H$12)^B17</f>
        <v>1</v>
      </c>
      <c r="E17" s="95">
        <f>C17*D17</f>
        <v>-11500</v>
      </c>
      <c r="F17" s="96"/>
      <c r="G17" s="97">
        <v>0</v>
      </c>
      <c r="H17" s="98">
        <f>-I12</f>
        <v>-4950</v>
      </c>
      <c r="I17" s="94">
        <f>1/(1+$H$12)^G17</f>
        <v>1</v>
      </c>
      <c r="J17" s="95">
        <f>H17*I17</f>
        <v>-4950</v>
      </c>
      <c r="K17" s="96"/>
      <c r="L17" s="93">
        <v>0</v>
      </c>
      <c r="M17" s="74">
        <f>-M12</f>
        <v>-6550</v>
      </c>
      <c r="N17" s="94">
        <f>1/(1+$H$12)^L17</f>
        <v>1</v>
      </c>
      <c r="O17" s="95">
        <f>M17*N17</f>
        <v>-6550</v>
      </c>
      <c r="P17" s="99"/>
    </row>
    <row r="18" spans="1:16">
      <c r="B18" s="100">
        <v>1</v>
      </c>
      <c r="C18" s="101">
        <v>0</v>
      </c>
      <c r="D18" s="94">
        <f t="shared" ref="D18:D23" si="0">1/(1+$H$12)^B18</f>
        <v>0.89695562707750753</v>
      </c>
      <c r="E18" s="95">
        <f t="shared" ref="E18:E23" si="1">C18*D18</f>
        <v>0</v>
      </c>
      <c r="F18" s="102"/>
      <c r="G18" s="103">
        <v>1</v>
      </c>
      <c r="H18" s="104">
        <v>2000</v>
      </c>
      <c r="I18" s="94">
        <f t="shared" ref="I18:I23" si="2">1/(1+$H$12)^G18</f>
        <v>0.89695562707750753</v>
      </c>
      <c r="J18" s="95">
        <f t="shared" ref="J18:J23" si="3">H18*I18</f>
        <v>1793.9112541550151</v>
      </c>
      <c r="K18" s="105"/>
      <c r="L18" s="100">
        <v>1</v>
      </c>
      <c r="M18" s="101">
        <v>1500</v>
      </c>
      <c r="N18" s="94">
        <f t="shared" ref="N18:N23" si="4">1/(1+$H$12)^L18</f>
        <v>0.89695562707750753</v>
      </c>
      <c r="O18" s="95">
        <f t="shared" ref="O18:O23" si="5">M18*N18</f>
        <v>1345.4334406162614</v>
      </c>
      <c r="P18" s="106"/>
    </row>
    <row r="19" spans="1:16">
      <c r="B19" s="100">
        <v>2</v>
      </c>
      <c r="C19" s="101">
        <v>0</v>
      </c>
      <c r="D19" s="94">
        <f t="shared" si="0"/>
        <v>0.80452939694600489</v>
      </c>
      <c r="E19" s="95">
        <f t="shared" si="1"/>
        <v>0</v>
      </c>
      <c r="F19" s="102"/>
      <c r="G19" s="103">
        <v>2</v>
      </c>
      <c r="H19" s="104">
        <v>2000</v>
      </c>
      <c r="I19" s="94">
        <f t="shared" si="2"/>
        <v>0.80452939694600489</v>
      </c>
      <c r="J19" s="95">
        <f t="shared" si="3"/>
        <v>1609.0587938920098</v>
      </c>
      <c r="K19" s="105"/>
      <c r="L19" s="100">
        <v>2</v>
      </c>
      <c r="M19" s="101">
        <f>M18</f>
        <v>1500</v>
      </c>
      <c r="N19" s="94">
        <f t="shared" si="4"/>
        <v>0.80452939694600489</v>
      </c>
      <c r="O19" s="95">
        <f t="shared" si="5"/>
        <v>1206.7940954190074</v>
      </c>
      <c r="P19" s="106"/>
    </row>
    <row r="20" spans="1:16">
      <c r="B20" s="100">
        <v>3</v>
      </c>
      <c r="C20" s="101">
        <v>0</v>
      </c>
      <c r="D20" s="94">
        <f t="shared" si="0"/>
        <v>0.72162716973999275</v>
      </c>
      <c r="E20" s="95">
        <f t="shared" si="1"/>
        <v>0</v>
      </c>
      <c r="F20" s="102"/>
      <c r="G20" s="103">
        <v>3</v>
      </c>
      <c r="H20" s="104">
        <v>2000</v>
      </c>
      <c r="I20" s="94">
        <f t="shared" si="2"/>
        <v>0.72162716973999275</v>
      </c>
      <c r="J20" s="95">
        <f t="shared" si="3"/>
        <v>1443.2543394799854</v>
      </c>
      <c r="K20" s="105"/>
      <c r="L20" s="100">
        <v>3</v>
      </c>
      <c r="M20" s="101">
        <v>3000</v>
      </c>
      <c r="N20" s="94">
        <f t="shared" si="4"/>
        <v>0.72162716973999275</v>
      </c>
      <c r="O20" s="95">
        <f t="shared" si="5"/>
        <v>2164.8815092199784</v>
      </c>
      <c r="P20" s="106"/>
    </row>
    <row r="21" spans="1:16">
      <c r="A21" s="101"/>
      <c r="B21" s="100">
        <v>4</v>
      </c>
      <c r="C21" s="101">
        <v>10000</v>
      </c>
      <c r="D21" s="94">
        <f t="shared" si="0"/>
        <v>0.64726755055030227</v>
      </c>
      <c r="E21" s="95">
        <f t="shared" si="1"/>
        <v>6472.6755055030226</v>
      </c>
      <c r="F21" s="102"/>
      <c r="G21" s="103">
        <v>4</v>
      </c>
      <c r="H21" s="104">
        <v>3000</v>
      </c>
      <c r="I21" s="94">
        <f t="shared" si="2"/>
        <v>0.64726755055030227</v>
      </c>
      <c r="J21" s="95">
        <f t="shared" si="3"/>
        <v>1941.8026516509069</v>
      </c>
      <c r="K21" s="105"/>
      <c r="L21" s="100">
        <v>4</v>
      </c>
      <c r="M21" s="101">
        <f>M20</f>
        <v>3000</v>
      </c>
      <c r="N21" s="94">
        <f t="shared" si="4"/>
        <v>0.64726755055030227</v>
      </c>
      <c r="O21" s="95">
        <f t="shared" si="5"/>
        <v>1941.8026516509069</v>
      </c>
    </row>
    <row r="22" spans="1:16">
      <c r="B22" s="100">
        <v>5</v>
      </c>
      <c r="C22" s="101">
        <f>C21</f>
        <v>10000</v>
      </c>
      <c r="D22" s="94">
        <f t="shared" si="0"/>
        <v>0.58057027169076869</v>
      </c>
      <c r="E22" s="95">
        <f t="shared" si="1"/>
        <v>5805.7027169076873</v>
      </c>
      <c r="F22" s="102"/>
      <c r="G22" s="103">
        <v>5</v>
      </c>
      <c r="H22" s="104">
        <v>3000</v>
      </c>
      <c r="I22" s="94">
        <f t="shared" si="2"/>
        <v>0.58057027169076869</v>
      </c>
      <c r="J22" s="95">
        <f t="shared" si="3"/>
        <v>1741.7108150723061</v>
      </c>
      <c r="K22" s="105"/>
      <c r="L22" s="100">
        <v>5</v>
      </c>
      <c r="M22" s="101">
        <v>4500</v>
      </c>
      <c r="N22" s="94">
        <f t="shared" si="4"/>
        <v>0.58057027169076869</v>
      </c>
      <c r="O22" s="95">
        <f t="shared" si="5"/>
        <v>2612.5662226084592</v>
      </c>
    </row>
    <row r="23" spans="1:16" ht="15.75" thickBot="1">
      <c r="B23" s="107">
        <v>6</v>
      </c>
      <c r="C23" s="108">
        <f>C21</f>
        <v>10000</v>
      </c>
      <c r="D23" s="94">
        <f t="shared" si="0"/>
        <v>0.52074577210695239</v>
      </c>
      <c r="E23" s="95">
        <f t="shared" si="1"/>
        <v>5207.4577210695243</v>
      </c>
      <c r="F23" s="102"/>
      <c r="G23" s="109">
        <v>6</v>
      </c>
      <c r="H23" s="110">
        <v>3000</v>
      </c>
      <c r="I23" s="94">
        <f t="shared" si="2"/>
        <v>0.52074577210695239</v>
      </c>
      <c r="J23" s="95">
        <f t="shared" si="3"/>
        <v>1562.2373163208572</v>
      </c>
      <c r="K23" s="105"/>
      <c r="L23" s="107">
        <v>6</v>
      </c>
      <c r="M23" s="108">
        <f>M22</f>
        <v>4500</v>
      </c>
      <c r="N23" s="94">
        <f t="shared" si="4"/>
        <v>0.52074577210695239</v>
      </c>
      <c r="O23" s="95">
        <f t="shared" si="5"/>
        <v>2343.3559744812856</v>
      </c>
    </row>
    <row r="24" spans="1:16">
      <c r="B24" s="111"/>
      <c r="C24" s="101"/>
      <c r="D24" s="101"/>
      <c r="E24" s="102"/>
      <c r="F24" s="112" t="s">
        <v>96</v>
      </c>
      <c r="G24" s="104"/>
      <c r="H24" s="104"/>
      <c r="I24" s="104"/>
      <c r="J24" s="105"/>
      <c r="K24" s="104" t="s">
        <v>96</v>
      </c>
      <c r="L24" s="101"/>
      <c r="M24" s="101"/>
      <c r="N24" s="101"/>
      <c r="P24" s="104" t="s">
        <v>96</v>
      </c>
    </row>
    <row r="25" spans="1:16" s="64" customFormat="1" ht="14.25">
      <c r="B25" s="114" t="s">
        <v>82</v>
      </c>
      <c r="C25" s="114" t="s">
        <v>82</v>
      </c>
      <c r="D25" s="115" t="s">
        <v>97</v>
      </c>
      <c r="E25" s="116">
        <f>SUM(E17:E24)</f>
        <v>5985.8359434802342</v>
      </c>
      <c r="F25" s="92">
        <f>SUM(E18:E23)</f>
        <v>17485.835943480233</v>
      </c>
      <c r="G25" s="117" t="s">
        <v>82</v>
      </c>
      <c r="H25" s="118"/>
      <c r="I25" s="115" t="s">
        <v>98</v>
      </c>
      <c r="J25" s="116">
        <f>SUM(J17:J24)</f>
        <v>5141.9751705710805</v>
      </c>
      <c r="K25" s="92">
        <f>SUM(J18:J23)</f>
        <v>10091.975170571081</v>
      </c>
      <c r="L25" s="114" t="s">
        <v>82</v>
      </c>
      <c r="M25" s="119"/>
      <c r="N25" s="115" t="s">
        <v>99</v>
      </c>
      <c r="O25" s="116">
        <f>SUM(O17:O24)</f>
        <v>5064.8338939958985</v>
      </c>
      <c r="P25" s="92">
        <f>SUM(O18:O23)</f>
        <v>11614.833893995899</v>
      </c>
    </row>
    <row r="26" spans="1:16">
      <c r="A26" t="s">
        <v>182</v>
      </c>
      <c r="B26" s="114"/>
      <c r="D26" s="115"/>
      <c r="E26" s="120"/>
      <c r="F26" s="121">
        <f>F25-C12</f>
        <v>5985.8359434802333</v>
      </c>
      <c r="G26" s="122"/>
      <c r="H26" s="60"/>
      <c r="I26" s="115"/>
      <c r="J26" s="121">
        <f>J25-G12</f>
        <v>5141.9751705710805</v>
      </c>
      <c r="K26" s="123"/>
      <c r="L26" s="114"/>
      <c r="M26" s="60"/>
      <c r="N26" s="115"/>
      <c r="O26" s="121">
        <f>O25-L12</f>
        <v>5064.8338939958985</v>
      </c>
      <c r="P26" s="123"/>
    </row>
    <row r="27" spans="1:16" s="124" customFormat="1" ht="12.75">
      <c r="B27" s="125"/>
      <c r="C27" s="126" t="s">
        <v>100</v>
      </c>
      <c r="D27" s="125"/>
      <c r="E27" s="127"/>
      <c r="F27" s="128"/>
      <c r="G27" s="129"/>
      <c r="H27" s="130"/>
      <c r="I27" s="125"/>
      <c r="J27" s="129"/>
      <c r="K27" s="131"/>
      <c r="L27" s="125"/>
      <c r="M27" s="130"/>
      <c r="N27" s="125"/>
      <c r="O27" s="122"/>
    </row>
    <row r="28" spans="1:16" s="124" customFormat="1" ht="12.75">
      <c r="B28" s="125"/>
      <c r="C28" s="126"/>
      <c r="D28" s="125"/>
      <c r="E28" s="127"/>
      <c r="F28" s="128"/>
      <c r="G28" s="129"/>
      <c r="H28" s="132"/>
      <c r="I28" s="125"/>
      <c r="J28" s="129"/>
      <c r="K28" s="131"/>
      <c r="L28" s="125"/>
      <c r="M28" s="130"/>
      <c r="N28" s="125"/>
      <c r="O28" s="122"/>
    </row>
    <row r="29" spans="1:16">
      <c r="A29" t="s">
        <v>183</v>
      </c>
      <c r="B29" s="114"/>
      <c r="C29" s="114"/>
      <c r="D29" s="114"/>
      <c r="E29" s="120"/>
      <c r="F29" s="79"/>
      <c r="G29" s="122"/>
      <c r="H29" s="60"/>
      <c r="I29" s="114"/>
      <c r="J29" s="122"/>
      <c r="K29" s="133"/>
      <c r="L29" s="114"/>
      <c r="M29" s="60"/>
      <c r="N29" s="114"/>
      <c r="O29" s="122"/>
    </row>
    <row r="30" spans="1:16" s="64" customFormat="1" ht="14.25">
      <c r="B30" s="115" t="s">
        <v>101</v>
      </c>
      <c r="C30" s="134">
        <f>IRR(C17:C23)</f>
        <v>0.21443442255801831</v>
      </c>
      <c r="F30" s="133"/>
      <c r="G30" s="115" t="s">
        <v>102</v>
      </c>
      <c r="H30" s="134">
        <f>IRR(H17:H23)</f>
        <v>0.39651085006911724</v>
      </c>
      <c r="J30" s="64" t="s">
        <v>82</v>
      </c>
      <c r="K30" s="133"/>
      <c r="L30" s="115" t="s">
        <v>103</v>
      </c>
      <c r="M30" s="134">
        <f>IRR(M17:M23)</f>
        <v>0.30294786957451231</v>
      </c>
    </row>
    <row r="31" spans="1:16" s="64" customFormat="1" ht="12.75">
      <c r="B31" s="115"/>
      <c r="C31" s="135"/>
      <c r="F31" s="133"/>
      <c r="G31" s="115"/>
      <c r="H31" s="135"/>
      <c r="K31" s="133"/>
      <c r="L31" s="115"/>
      <c r="M31" s="135"/>
    </row>
    <row r="32" spans="1:16">
      <c r="B32" s="115" t="s">
        <v>104</v>
      </c>
      <c r="C32" s="136">
        <f>E25/C12</f>
        <v>0.52050747334610736</v>
      </c>
      <c r="F32" s="133"/>
      <c r="G32" s="115" t="s">
        <v>105</v>
      </c>
      <c r="H32" s="136">
        <f>J25/I12</f>
        <v>1.0387828627416325</v>
      </c>
      <c r="K32" s="133"/>
      <c r="L32" s="115" t="s">
        <v>106</v>
      </c>
      <c r="M32" s="136">
        <f>O25/M12</f>
        <v>0.77325708305280894</v>
      </c>
    </row>
    <row r="33" spans="2:23">
      <c r="B33" s="115"/>
      <c r="C33" s="137"/>
      <c r="F33" s="133"/>
      <c r="G33" s="114"/>
      <c r="H33" s="138"/>
      <c r="K33" s="133"/>
      <c r="L33" s="114"/>
      <c r="M33" s="137"/>
    </row>
    <row r="34" spans="2:23" s="124" customFormat="1" ht="15.75">
      <c r="B34" s="114"/>
      <c r="C34" s="139" t="s">
        <v>107</v>
      </c>
      <c r="F34" s="133"/>
      <c r="G34" s="114"/>
      <c r="H34" s="138"/>
      <c r="K34" s="133"/>
      <c r="L34" s="114"/>
      <c r="M34" s="137"/>
      <c r="O34" s="122"/>
      <c r="P34"/>
      <c r="Q34"/>
      <c r="R34"/>
      <c r="S34"/>
      <c r="T34"/>
      <c r="U34"/>
      <c r="V34"/>
      <c r="W34"/>
    </row>
    <row r="35" spans="2:23">
      <c r="B35" s="114"/>
      <c r="C35" s="137"/>
      <c r="F35" s="133"/>
      <c r="G35" s="114"/>
      <c r="H35" s="138"/>
      <c r="K35" s="133"/>
      <c r="L35" s="114"/>
      <c r="M35" s="137"/>
      <c r="O35" s="64"/>
      <c r="P35" s="140" t="s">
        <v>108</v>
      </c>
      <c r="Q35" s="140"/>
      <c r="R35" s="140"/>
      <c r="S35" s="140"/>
      <c r="T35" s="141"/>
      <c r="U35" s="140"/>
      <c r="V35" s="64"/>
      <c r="W35" s="64"/>
    </row>
    <row r="36" spans="2:23" s="124" customFormat="1" ht="15.75" thickBot="1">
      <c r="B36" s="114"/>
      <c r="C36" s="142" t="s">
        <v>109</v>
      </c>
      <c r="D36" s="143"/>
      <c r="E36" s="144"/>
      <c r="F36" s="133"/>
      <c r="G36" s="114"/>
      <c r="H36" s="138"/>
      <c r="K36" s="133"/>
      <c r="L36" s="114"/>
      <c r="M36" s="137"/>
      <c r="O36"/>
      <c r="P36" s="145" t="s">
        <v>110</v>
      </c>
      <c r="Q36" s="146" t="s">
        <v>111</v>
      </c>
      <c r="R36" s="145" t="s">
        <v>112</v>
      </c>
      <c r="S36" s="147"/>
      <c r="T36" s="141"/>
      <c r="U36" s="140"/>
      <c r="V36"/>
      <c r="W36"/>
    </row>
    <row r="37" spans="2:23" ht="15.75" thickBot="1">
      <c r="B37" s="114"/>
      <c r="D37" s="148" t="s">
        <v>113</v>
      </c>
      <c r="E37" s="149" t="s">
        <v>114</v>
      </c>
      <c r="F37" s="133" t="s">
        <v>132</v>
      </c>
      <c r="G37" s="114"/>
      <c r="H37" s="138"/>
      <c r="K37" s="133"/>
      <c r="L37" s="114"/>
      <c r="M37" s="137"/>
      <c r="O37" s="124"/>
      <c r="P37" s="150"/>
      <c r="Q37" s="151"/>
      <c r="R37" s="150"/>
      <c r="S37" s="140"/>
      <c r="T37" s="141"/>
      <c r="U37" s="140"/>
      <c r="V37" s="124"/>
      <c r="W37" s="124"/>
    </row>
    <row r="38" spans="2:23">
      <c r="B38" s="114"/>
      <c r="C38" s="72">
        <v>1</v>
      </c>
      <c r="D38" s="152" t="s">
        <v>115</v>
      </c>
      <c r="E38" s="153" t="s">
        <v>78</v>
      </c>
      <c r="F38" s="133" t="s">
        <v>78</v>
      </c>
      <c r="G38" s="114"/>
      <c r="H38" s="138"/>
      <c r="K38" s="133"/>
      <c r="L38" s="114"/>
      <c r="M38" s="137"/>
      <c r="P38" s="150"/>
      <c r="Q38" s="151"/>
      <c r="R38" s="150"/>
      <c r="S38" s="140"/>
      <c r="T38" s="140"/>
      <c r="U38" s="140"/>
    </row>
    <row r="39" spans="2:23">
      <c r="B39" s="114"/>
      <c r="C39" s="72">
        <v>2</v>
      </c>
      <c r="D39" s="154" t="s">
        <v>78</v>
      </c>
      <c r="E39" s="155" t="s">
        <v>79</v>
      </c>
      <c r="F39" s="133" t="s">
        <v>79</v>
      </c>
      <c r="G39" s="114"/>
      <c r="H39" s="138"/>
      <c r="K39" s="133"/>
      <c r="L39" s="114"/>
      <c r="M39" s="137"/>
      <c r="P39" s="156" t="s">
        <v>116</v>
      </c>
      <c r="Q39" s="157">
        <v>0</v>
      </c>
      <c r="R39" s="158" t="s">
        <v>117</v>
      </c>
      <c r="S39" s="159"/>
      <c r="T39" s="140"/>
      <c r="U39" s="140"/>
    </row>
    <row r="40" spans="2:23" ht="15.75">
      <c r="B40" s="114"/>
      <c r="C40" s="72">
        <v>3</v>
      </c>
      <c r="D40" s="154" t="s">
        <v>79</v>
      </c>
      <c r="E40" s="155" t="s">
        <v>115</v>
      </c>
      <c r="F40" s="133" t="s">
        <v>115</v>
      </c>
      <c r="G40" s="114"/>
      <c r="H40" s="138"/>
      <c r="K40" s="133"/>
      <c r="L40" s="114"/>
      <c r="M40" s="137"/>
      <c r="O40" s="124"/>
      <c r="P40" s="160" t="s">
        <v>118</v>
      </c>
      <c r="Q40" s="161" t="s">
        <v>119</v>
      </c>
      <c r="R40" s="160" t="s">
        <v>120</v>
      </c>
      <c r="S40" s="140"/>
      <c r="T40" s="140"/>
      <c r="U40" s="140"/>
      <c r="V40" s="124"/>
      <c r="W40" s="124"/>
    </row>
    <row r="41" spans="2:23">
      <c r="B41" s="114"/>
      <c r="C41" s="72"/>
      <c r="D41" s="82"/>
      <c r="E41" s="82"/>
      <c r="F41" s="133"/>
      <c r="G41" s="114"/>
      <c r="H41" s="138"/>
      <c r="K41" s="133"/>
      <c r="L41" s="114"/>
      <c r="M41" s="137"/>
      <c r="P41" s="140"/>
      <c r="Q41" s="140"/>
      <c r="R41" s="140"/>
      <c r="S41" s="140"/>
      <c r="T41" s="140"/>
      <c r="U41" s="140"/>
    </row>
    <row r="42" spans="2:23">
      <c r="B42" s="114"/>
      <c r="C42" s="139" t="s">
        <v>121</v>
      </c>
      <c r="D42" s="82"/>
      <c r="E42" s="82"/>
      <c r="F42" s="133"/>
      <c r="G42" s="114"/>
      <c r="H42" s="138"/>
      <c r="K42" s="133"/>
      <c r="L42" s="114"/>
      <c r="M42" s="137"/>
      <c r="P42" s="140"/>
      <c r="Q42" s="140"/>
      <c r="R42" s="140"/>
      <c r="S42" s="140"/>
      <c r="T42" s="140"/>
      <c r="U42" s="140"/>
    </row>
    <row r="43" spans="2:23">
      <c r="B43" s="114"/>
      <c r="C43" s="139"/>
      <c r="D43" s="82"/>
      <c r="E43" s="82"/>
      <c r="F43" s="133"/>
      <c r="G43" s="114"/>
      <c r="H43" s="138"/>
      <c r="K43" s="133"/>
      <c r="L43" s="114"/>
      <c r="M43" s="137"/>
      <c r="P43" s="140"/>
      <c r="Q43" s="140"/>
      <c r="R43" s="140"/>
      <c r="S43" s="140"/>
      <c r="T43" s="140"/>
      <c r="U43" s="140"/>
    </row>
    <row r="44" spans="2:23" ht="27.75" customHeight="1">
      <c r="B44" s="162" t="s">
        <v>122</v>
      </c>
      <c r="C44" s="203" t="s">
        <v>123</v>
      </c>
      <c r="D44" s="203"/>
      <c r="E44" s="203"/>
      <c r="F44" s="203"/>
      <c r="G44" s="203"/>
      <c r="H44" s="203"/>
      <c r="I44" s="203"/>
      <c r="J44" s="203"/>
      <c r="K44" s="203"/>
      <c r="L44" s="203"/>
      <c r="M44" s="203"/>
      <c r="N44" s="163"/>
      <c r="P44" s="140"/>
      <c r="Q44" s="140"/>
      <c r="R44" s="140"/>
      <c r="S44" s="140"/>
      <c r="T44" s="140"/>
      <c r="U44" s="140"/>
    </row>
    <row r="45" spans="2:23">
      <c r="B45" s="114"/>
      <c r="C45" s="70" t="s">
        <v>124</v>
      </c>
      <c r="D45" s="82"/>
      <c r="F45" s="133"/>
      <c r="G45" s="114"/>
      <c r="H45" s="138"/>
      <c r="K45" s="133"/>
      <c r="L45" s="114"/>
      <c r="M45" s="137"/>
      <c r="P45" s="140"/>
      <c r="Q45" s="140"/>
      <c r="R45" s="140"/>
      <c r="S45" s="140"/>
      <c r="T45" s="140"/>
      <c r="U45" s="140"/>
    </row>
    <row r="46" spans="2:23">
      <c r="B46" s="65" t="s">
        <v>125</v>
      </c>
      <c r="C46" s="66"/>
      <c r="D46" s="164"/>
      <c r="E46" s="133"/>
      <c r="F46" s="133"/>
      <c r="G46" s="133"/>
      <c r="H46" s="79"/>
      <c r="I46" s="79"/>
      <c r="J46" s="164"/>
      <c r="K46" s="133"/>
      <c r="L46" s="164"/>
      <c r="M46" s="164"/>
      <c r="N46" s="164"/>
      <c r="P46" s="140" t="s">
        <v>126</v>
      </c>
      <c r="Q46" s="140"/>
      <c r="R46" s="140"/>
      <c r="S46" s="140"/>
      <c r="T46" s="140"/>
      <c r="U46" s="140"/>
    </row>
    <row r="47" spans="2:23">
      <c r="B47" s="164"/>
      <c r="C47" s="164"/>
      <c r="D47" s="164"/>
      <c r="E47" s="133"/>
      <c r="F47" s="133" t="s">
        <v>127</v>
      </c>
      <c r="G47" s="133"/>
      <c r="H47" s="79"/>
      <c r="I47" s="79"/>
      <c r="J47" s="164"/>
      <c r="K47" s="133"/>
      <c r="L47" s="164"/>
      <c r="M47" s="164"/>
      <c r="N47" s="164"/>
      <c r="P47" s="140"/>
      <c r="Q47" s="140"/>
      <c r="R47" s="140"/>
      <c r="S47" s="140"/>
      <c r="T47" s="140"/>
      <c r="U47" s="140"/>
    </row>
    <row r="48" spans="2:23">
      <c r="B48" s="164"/>
      <c r="C48" s="164"/>
      <c r="D48" s="164"/>
      <c r="E48" s="133"/>
      <c r="F48" s="133"/>
      <c r="G48" s="133"/>
      <c r="H48" s="79"/>
      <c r="I48" s="79"/>
      <c r="J48" s="164"/>
      <c r="K48" s="133"/>
      <c r="L48" s="164"/>
      <c r="M48" s="164"/>
      <c r="N48" s="164"/>
      <c r="P48" s="140"/>
      <c r="Q48" s="140"/>
      <c r="R48" s="140"/>
      <c r="S48" s="140"/>
      <c r="T48" s="140"/>
      <c r="U48" s="140"/>
    </row>
    <row r="49" spans="2:21">
      <c r="B49" s="133"/>
      <c r="C49" s="115" t="s">
        <v>104</v>
      </c>
      <c r="D49" s="136">
        <f>C32</f>
        <v>0.52050747334610736</v>
      </c>
      <c r="F49" s="165"/>
      <c r="I49" s="166"/>
      <c r="J49" s="164"/>
      <c r="K49" s="133"/>
      <c r="N49" s="166"/>
      <c r="P49" s="140"/>
      <c r="Q49" s="140"/>
      <c r="R49" s="140"/>
      <c r="S49" s="140"/>
      <c r="T49" s="140"/>
      <c r="U49" s="140"/>
    </row>
    <row r="50" spans="2:21">
      <c r="C50" s="115" t="s">
        <v>105</v>
      </c>
      <c r="D50" s="136">
        <f>H32</f>
        <v>1.0387828627416325</v>
      </c>
      <c r="E50" s="133"/>
      <c r="F50" s="165"/>
      <c r="G50" s="60"/>
      <c r="H50" s="60"/>
      <c r="I50" s="60"/>
      <c r="J50" s="113"/>
      <c r="K50" s="60"/>
      <c r="L50" s="60"/>
      <c r="M50" s="60"/>
      <c r="N50" s="60"/>
      <c r="P50" s="140"/>
      <c r="Q50" s="140"/>
      <c r="R50" s="140"/>
      <c r="S50" s="140"/>
      <c r="T50" s="140"/>
      <c r="U50" s="140"/>
    </row>
    <row r="51" spans="2:21">
      <c r="C51" s="115" t="s">
        <v>106</v>
      </c>
      <c r="D51" s="136">
        <f>M32</f>
        <v>0.77325708305280894</v>
      </c>
      <c r="E51" s="133"/>
      <c r="F51" s="165"/>
      <c r="G51" s="60"/>
      <c r="H51" s="60"/>
      <c r="I51" s="60"/>
      <c r="J51" s="113"/>
      <c r="K51" s="60"/>
      <c r="L51" s="60"/>
      <c r="M51" s="60"/>
      <c r="N51" s="60"/>
      <c r="P51" s="140"/>
      <c r="Q51" s="140"/>
      <c r="R51" s="140"/>
      <c r="S51" s="140"/>
      <c r="T51" s="140"/>
      <c r="U51" s="140"/>
    </row>
    <row r="52" spans="2:21">
      <c r="C52" s="114"/>
      <c r="D52" s="166"/>
      <c r="E52" s="133"/>
      <c r="F52" s="60"/>
      <c r="G52" s="60"/>
      <c r="H52" s="60"/>
      <c r="I52" s="60"/>
      <c r="J52" s="113"/>
      <c r="K52" s="60"/>
      <c r="L52" s="60"/>
      <c r="M52" s="60"/>
      <c r="N52" s="60"/>
      <c r="P52" s="167" t="s">
        <v>128</v>
      </c>
      <c r="Q52" s="140"/>
      <c r="R52" s="140"/>
      <c r="S52" s="140"/>
      <c r="T52" s="140"/>
      <c r="U52" s="140"/>
    </row>
    <row r="53" spans="2:21">
      <c r="C53" s="114"/>
      <c r="D53" s="166"/>
      <c r="E53" s="133"/>
      <c r="F53" s="60"/>
      <c r="G53" s="60"/>
      <c r="H53" s="60"/>
      <c r="I53" s="60"/>
      <c r="J53" s="113"/>
      <c r="K53" s="60"/>
      <c r="L53" s="60"/>
      <c r="M53" s="60"/>
      <c r="N53" s="60"/>
      <c r="P53" s="168" t="s">
        <v>129</v>
      </c>
      <c r="Q53" s="140"/>
      <c r="R53" s="140"/>
      <c r="S53" s="140"/>
      <c r="T53" s="140"/>
      <c r="U53" s="140"/>
    </row>
    <row r="54" spans="2:21" ht="16.5" thickBot="1">
      <c r="B54" s="169"/>
      <c r="D54" s="142" t="s">
        <v>130</v>
      </c>
      <c r="E54" s="170"/>
      <c r="G54" s="171"/>
      <c r="H54" s="60"/>
      <c r="I54" s="60"/>
      <c r="J54" s="113"/>
      <c r="K54" s="60"/>
      <c r="L54" s="60"/>
      <c r="M54" s="60"/>
      <c r="N54" s="60"/>
      <c r="P54" s="168" t="s">
        <v>131</v>
      </c>
      <c r="Q54" s="140"/>
      <c r="R54" s="140"/>
      <c r="S54" s="140"/>
      <c r="T54" s="140"/>
      <c r="U54" s="140"/>
    </row>
    <row r="55" spans="2:21" ht="16.5" thickBot="1">
      <c r="B55" s="169"/>
      <c r="C55" s="82"/>
      <c r="D55" s="172" t="s">
        <v>132</v>
      </c>
      <c r="E55" s="172" t="s">
        <v>133</v>
      </c>
      <c r="F55" s="172" t="s">
        <v>113</v>
      </c>
      <c r="G55" s="172" t="s">
        <v>134</v>
      </c>
      <c r="H55" s="82"/>
      <c r="K55" s="60"/>
      <c r="L55" s="1" t="s">
        <v>82</v>
      </c>
      <c r="M55" s="60"/>
      <c r="N55" s="60"/>
      <c r="P55" s="168" t="s">
        <v>135</v>
      </c>
      <c r="Q55" s="140"/>
      <c r="R55" s="140"/>
      <c r="S55" s="140"/>
      <c r="T55" s="140"/>
      <c r="U55" s="140"/>
    </row>
    <row r="56" spans="2:21" ht="15.75">
      <c r="C56" s="72">
        <v>1</v>
      </c>
      <c r="D56" s="173" t="str">
        <f>E38</f>
        <v>Β</v>
      </c>
      <c r="E56" s="82"/>
      <c r="F56" s="51">
        <f>J25</f>
        <v>5141.9751705710805</v>
      </c>
      <c r="G56" s="3">
        <f>ABS(H17)</f>
        <v>4950</v>
      </c>
      <c r="H56" s="2"/>
      <c r="J56" s="115" t="s">
        <v>136</v>
      </c>
      <c r="K56" s="1">
        <f>F56</f>
        <v>5141.9751705710805</v>
      </c>
      <c r="N56" s="60"/>
      <c r="P56" s="168" t="s">
        <v>137</v>
      </c>
      <c r="Q56" s="140"/>
      <c r="R56" s="140"/>
      <c r="S56" s="140"/>
      <c r="T56" s="140"/>
      <c r="U56" s="140"/>
    </row>
    <row r="57" spans="2:21" ht="15.75">
      <c r="C57" s="72">
        <v>2</v>
      </c>
      <c r="D57" s="173" t="str">
        <f>E39</f>
        <v>Γ</v>
      </c>
      <c r="E57" s="82"/>
      <c r="F57" s="174">
        <f>O25</f>
        <v>5064.8338939958985</v>
      </c>
      <c r="G57" s="3">
        <f>ABS(M17)</f>
        <v>6550</v>
      </c>
      <c r="H57" s="175">
        <f>G56+G57</f>
        <v>11500</v>
      </c>
      <c r="J57" s="115" t="s">
        <v>138</v>
      </c>
      <c r="K57" s="101">
        <f>F57</f>
        <v>5064.8338939958985</v>
      </c>
      <c r="L57" s="120"/>
      <c r="M57" s="60"/>
      <c r="N57" s="60"/>
      <c r="P57" s="168" t="s">
        <v>139</v>
      </c>
      <c r="Q57" s="140"/>
      <c r="R57" s="140"/>
      <c r="S57" s="140"/>
      <c r="T57" s="140"/>
      <c r="U57" s="140"/>
    </row>
    <row r="58" spans="2:21">
      <c r="C58" s="72">
        <v>3</v>
      </c>
      <c r="D58" s="173" t="str">
        <f>E40</f>
        <v>Α</v>
      </c>
      <c r="E58" s="82"/>
      <c r="F58" s="51">
        <f>E25</f>
        <v>5985.8359434802342</v>
      </c>
      <c r="G58" s="3">
        <f>ABS(C17)</f>
        <v>11500</v>
      </c>
      <c r="H58" s="2">
        <f>H57+G58</f>
        <v>23000</v>
      </c>
      <c r="J58" s="115" t="s">
        <v>97</v>
      </c>
      <c r="K58" s="120">
        <f>F58</f>
        <v>5985.8359434802342</v>
      </c>
      <c r="N58" s="60"/>
      <c r="P58" s="140"/>
      <c r="Q58" s="140"/>
      <c r="R58" s="140"/>
      <c r="S58" s="140"/>
      <c r="T58" s="140"/>
      <c r="U58" s="140"/>
    </row>
    <row r="59" spans="2:21">
      <c r="C59" s="60"/>
      <c r="D59" s="60"/>
      <c r="E59" s="60"/>
      <c r="F59" s="60"/>
      <c r="G59" s="60"/>
      <c r="I59" s="60"/>
      <c r="J59" s="113" t="s">
        <v>184</v>
      </c>
      <c r="K59" s="51">
        <f>F56+F57</f>
        <v>10206.80906456698</v>
      </c>
      <c r="L59" s="60"/>
      <c r="M59" s="60" t="s">
        <v>185</v>
      </c>
      <c r="N59" s="60"/>
    </row>
    <row r="60" spans="2:21">
      <c r="C60" s="60"/>
      <c r="D60" s="60"/>
      <c r="E60" s="60"/>
      <c r="F60" s="60" t="s">
        <v>82</v>
      </c>
      <c r="G60" s="60" t="s">
        <v>82</v>
      </c>
      <c r="H60" s="60" t="s">
        <v>82</v>
      </c>
      <c r="I60" s="60"/>
      <c r="J60" s="113"/>
      <c r="K60" s="60"/>
      <c r="L60" s="60"/>
      <c r="M60" s="60"/>
      <c r="N60" s="60"/>
    </row>
    <row r="61" spans="2:21" ht="25.5" customHeight="1">
      <c r="B61" s="162" t="s">
        <v>122</v>
      </c>
      <c r="C61" s="203" t="s">
        <v>140</v>
      </c>
      <c r="D61" s="203"/>
      <c r="E61" s="203"/>
      <c r="F61" s="203"/>
      <c r="G61" s="203"/>
      <c r="H61" s="203"/>
      <c r="I61" s="203"/>
      <c r="J61" s="203"/>
      <c r="K61" s="203"/>
      <c r="L61" s="203"/>
      <c r="M61" s="203"/>
      <c r="N61" s="60"/>
    </row>
    <row r="62" spans="2:21">
      <c r="C62" t="s">
        <v>141</v>
      </c>
    </row>
    <row r="63" spans="2:21">
      <c r="C63" t="s">
        <v>142</v>
      </c>
    </row>
    <row r="64" spans="2:21">
      <c r="C64" s="176">
        <v>12000</v>
      </c>
    </row>
    <row r="65" spans="1:8">
      <c r="C65" s="2"/>
    </row>
    <row r="66" spans="1:8">
      <c r="C66" s="2"/>
    </row>
    <row r="68" spans="1:8">
      <c r="B68" t="s">
        <v>143</v>
      </c>
    </row>
    <row r="71" spans="1:8">
      <c r="E71" t="s">
        <v>144</v>
      </c>
    </row>
    <row r="72" spans="1:8">
      <c r="D72" s="60" t="s">
        <v>115</v>
      </c>
      <c r="E72" s="60" t="s">
        <v>78</v>
      </c>
      <c r="F72" s="60" t="s">
        <v>79</v>
      </c>
    </row>
    <row r="73" spans="1:8">
      <c r="D73" s="177">
        <f>E25</f>
        <v>5985.8359434802342</v>
      </c>
      <c r="E73" s="177">
        <f>J25</f>
        <v>5141.9751705710805</v>
      </c>
      <c r="F73" s="177">
        <f>O25</f>
        <v>5064.8338939958985</v>
      </c>
      <c r="H73" t="s">
        <v>55</v>
      </c>
    </row>
    <row r="74" spans="1:8">
      <c r="A74" t="s">
        <v>145</v>
      </c>
      <c r="C74" s="204">
        <v>0.09</v>
      </c>
      <c r="D74" s="3">
        <f t="dataTable" ref="D74:F82" dt2D="0" dtr="0" r1="H12"/>
        <v>8046.239242427574</v>
      </c>
      <c r="E74" s="3">
        <v>5976.4611047046219</v>
      </c>
      <c r="F74" s="3">
        <v>6138.3870615684718</v>
      </c>
      <c r="H74" t="s">
        <v>146</v>
      </c>
    </row>
    <row r="75" spans="1:8">
      <c r="C75" s="178">
        <v>0.1</v>
      </c>
      <c r="D75" s="3">
        <v>7184.087084780027</v>
      </c>
      <c r="E75" s="3">
        <v>5628.9301074024524</v>
      </c>
      <c r="F75" s="3">
        <v>5690.5691929321056</v>
      </c>
      <c r="H75" t="s">
        <v>147</v>
      </c>
    </row>
    <row r="76" spans="1:8">
      <c r="C76" s="178">
        <v>0.11</v>
      </c>
      <c r="D76" s="3">
        <v>6368.2313829235036</v>
      </c>
      <c r="E76" s="3">
        <v>5297.898845768862</v>
      </c>
      <c r="F76" s="3">
        <v>5264.9668062183609</v>
      </c>
    </row>
    <row r="77" spans="1:8">
      <c r="C77" s="205">
        <v>0.115</v>
      </c>
      <c r="D77" s="3">
        <v>5976.7464685427376</v>
      </c>
      <c r="E77" s="3">
        <v>5138.2627131857744</v>
      </c>
      <c r="F77" s="3">
        <v>5060.0715265661966</v>
      </c>
    </row>
    <row r="78" spans="1:8">
      <c r="C78" s="178">
        <v>0.12</v>
      </c>
      <c r="D78" s="179">
        <v>5595.7605530075116</v>
      </c>
      <c r="E78" s="3">
        <v>4982.3907023454012</v>
      </c>
      <c r="F78" s="3">
        <v>4860.2324052986096</v>
      </c>
    </row>
    <row r="79" spans="1:8">
      <c r="C79" s="178">
        <v>0.13</v>
      </c>
      <c r="D79" s="179">
        <v>4863.9719111196582</v>
      </c>
      <c r="E79" s="3">
        <v>4681.4967690636604</v>
      </c>
      <c r="F79" s="3">
        <v>4475.113408697146</v>
      </c>
    </row>
    <row r="80" spans="1:8">
      <c r="C80" s="178">
        <v>0.14000000000000001</v>
      </c>
      <c r="D80" s="3">
        <v>4170.3548941405297</v>
      </c>
      <c r="E80" s="3">
        <v>4394.370522499069</v>
      </c>
      <c r="F80" s="180">
        <v>4108.4446013036613</v>
      </c>
    </row>
    <row r="81" spans="3:6">
      <c r="C81" s="178">
        <v>0.15</v>
      </c>
      <c r="D81" s="3">
        <v>3512.5757680287979</v>
      </c>
      <c r="E81" s="181">
        <v>4120.2229646487976</v>
      </c>
      <c r="F81" s="180">
        <v>3759.1412515515112</v>
      </c>
    </row>
    <row r="82" spans="3:6">
      <c r="C82" s="178">
        <v>0.16</v>
      </c>
      <c r="D82" s="3">
        <v>2888.4636796209288</v>
      </c>
      <c r="E82" s="181">
        <v>3858.3181846193966</v>
      </c>
      <c r="F82" s="3">
        <v>3426.1928298705707</v>
      </c>
    </row>
    <row r="83" spans="3:6">
      <c r="C83" s="178"/>
      <c r="D83" s="3"/>
      <c r="E83" s="3"/>
      <c r="F83" s="3"/>
    </row>
    <row r="84" spans="3:6">
      <c r="C84" s="178"/>
      <c r="D84" s="3"/>
      <c r="E84" s="3"/>
      <c r="F84" s="3"/>
    </row>
    <row r="85" spans="3:6">
      <c r="C85" s="178"/>
    </row>
    <row r="86" spans="3:6">
      <c r="C86" s="178"/>
    </row>
    <row r="87" spans="3:6">
      <c r="C87" s="178"/>
    </row>
    <row r="88" spans="3:6">
      <c r="C88" s="178"/>
    </row>
    <row r="89" spans="3:6">
      <c r="C89" s="178"/>
    </row>
    <row r="90" spans="3:6">
      <c r="C90" s="178"/>
    </row>
    <row r="91" spans="3:6">
      <c r="C91" s="178"/>
    </row>
    <row r="92" spans="3:6">
      <c r="C92" s="178"/>
    </row>
    <row r="102" spans="3:7">
      <c r="D102" s="60"/>
      <c r="E102" s="60"/>
      <c r="F102" s="60"/>
    </row>
    <row r="103" spans="3:7">
      <c r="D103" s="3"/>
      <c r="E103" s="3"/>
      <c r="F103" s="3"/>
    </row>
    <row r="104" spans="3:7">
      <c r="C104" s="178"/>
      <c r="D104" s="3"/>
      <c r="E104" s="3"/>
      <c r="F104" s="3"/>
    </row>
    <row r="105" spans="3:7">
      <c r="C105" s="178"/>
      <c r="D105" s="3"/>
      <c r="E105" s="3"/>
      <c r="F105" s="3"/>
    </row>
    <row r="106" spans="3:7">
      <c r="C106" s="182"/>
      <c r="D106" s="183"/>
      <c r="E106" s="183"/>
      <c r="F106" s="183"/>
      <c r="G106" s="69"/>
    </row>
    <row r="107" spans="3:7">
      <c r="C107" s="182"/>
      <c r="D107" s="183"/>
      <c r="E107" s="183"/>
      <c r="F107" s="183"/>
      <c r="G107" s="69"/>
    </row>
    <row r="108" spans="3:7">
      <c r="C108" s="182"/>
      <c r="D108" s="183"/>
      <c r="E108" s="183"/>
      <c r="F108" s="183"/>
      <c r="G108" s="69"/>
    </row>
    <row r="109" spans="3:7">
      <c r="C109" s="182"/>
      <c r="D109" s="183"/>
      <c r="E109" s="183"/>
      <c r="F109" s="183"/>
      <c r="G109" s="69"/>
    </row>
    <row r="110" spans="3:7">
      <c r="C110" s="182"/>
      <c r="D110" s="183"/>
      <c r="E110" s="183"/>
      <c r="F110" s="183"/>
      <c r="G110" s="69"/>
    </row>
    <row r="111" spans="3:7">
      <c r="C111" s="182"/>
      <c r="D111" s="183"/>
      <c r="E111" s="183"/>
      <c r="F111" s="183"/>
      <c r="G111" s="69"/>
    </row>
    <row r="112" spans="3:7">
      <c r="C112" s="182"/>
      <c r="D112" s="183"/>
      <c r="E112" s="183"/>
      <c r="F112" s="183"/>
      <c r="G112" s="69"/>
    </row>
    <row r="113" spans="3:6">
      <c r="C113" s="178"/>
      <c r="D113" s="3"/>
      <c r="E113" s="3"/>
      <c r="F113" s="3"/>
    </row>
  </sheetData>
  <mergeCells count="2">
    <mergeCell ref="C44:M44"/>
    <mergeCell ref="C61:M61"/>
  </mergeCells>
  <pageMargins left="0.7" right="0.7" top="0.75" bottom="0.75" header="0.3" footer="0.3"/>
  <drawing r:id="rId1"/>
  <legacyDrawing r:id="rId2"/>
  <oleObjects>
    <oleObject progId="Equation.3" shapeId="109569" r:id="rId3"/>
    <oleObject progId="Equation.3" shapeId="109570" r:id="rId4"/>
    <oleObject progId="Equation.3" shapeId="109571" r:id="rId5"/>
    <oleObject progId="Equation.3" shapeId="109572" r:id="rId6"/>
    <oleObject progId="Equation.3" shapeId="109573" r:id="rId7"/>
    <oleObject progId="Equation.3" shapeId="109574" r:id="rId8"/>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4</vt:i4>
      </vt:variant>
      <vt:variant>
        <vt:lpstr>Περιοχές με ονόματα</vt:lpstr>
      </vt:variant>
      <vt:variant>
        <vt:i4>1</vt:i4>
      </vt:variant>
    </vt:vector>
  </HeadingPairs>
  <TitlesOfParts>
    <vt:vector size="5" baseType="lpstr">
      <vt:lpstr>IF</vt:lpstr>
      <vt:lpstr>WACC</vt:lpstr>
      <vt:lpstr>Παράδειγμα 2</vt:lpstr>
      <vt:lpstr>Axiologisi</vt:lpstr>
      <vt:lpstr>IF!Print_Area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Νίκος</dc:creator>
  <cp:lastModifiedBy>student</cp:lastModifiedBy>
  <dcterms:created xsi:type="dcterms:W3CDTF">2009-11-14T16:27:07Z</dcterms:created>
  <dcterms:modified xsi:type="dcterms:W3CDTF">2022-05-24T13:47:19Z</dcterms:modified>
</cp:coreProperties>
</file>