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livewarwickac-my.sharepoint.com/personal/u1857308_live_warwick_ac_uk/Documents/PhD/Hand Trials/Digit Weights/"/>
    </mc:Choice>
  </mc:AlternateContent>
  <xr:revisionPtr revIDLastSave="2" documentId="11_5BBAE36F7ADB4B9F8710724D3D6CAF2A5201992C" xr6:coauthVersionLast="47" xr6:coauthVersionMax="47" xr10:uidLastSave="{CE07DD1F-0C3C-4726-993C-5D6A64F9292D}"/>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9" i="1" l="1" a="1"/>
  <c r="D29" i="1" s="1"/>
  <c r="G29" i="1" s="1" a="1"/>
  <c r="G29" i="1" s="1"/>
  <c r="I17" i="1"/>
  <c r="J22" i="1"/>
  <c r="H24" i="1"/>
  <c r="G41" i="1"/>
  <c r="G40" i="1"/>
  <c r="G39" i="1"/>
  <c r="G38" i="1"/>
  <c r="G37" i="1"/>
  <c r="I37" i="1"/>
  <c r="H37" i="1"/>
  <c r="E10" i="1"/>
  <c r="G2" i="1" a="1"/>
  <c r="G2" i="1"/>
  <c r="J2" i="1"/>
  <c r="E2" i="1" a="1"/>
  <c r="E2" i="1"/>
  <c r="I2" i="1"/>
  <c r="C2" i="1" a="1"/>
  <c r="C2" i="1"/>
  <c r="H2" i="1"/>
  <c r="I3" i="1"/>
  <c r="I4" i="1"/>
  <c r="I5" i="1"/>
  <c r="I6" i="1"/>
  <c r="H3" i="1"/>
  <c r="H4" i="1"/>
  <c r="H5" i="1"/>
  <c r="H6" i="1"/>
  <c r="E29" i="1" a="1"/>
  <c r="F29" i="1" a="1"/>
  <c r="E29" i="1"/>
  <c r="F29" i="1"/>
  <c r="C11" i="1"/>
  <c r="J3" i="1"/>
  <c r="J6" i="1"/>
  <c r="J4" i="1"/>
  <c r="J5" i="1"/>
  <c r="H11" i="1"/>
  <c r="I11" i="1"/>
  <c r="I14" i="1"/>
  <c r="L1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<sst xmlns="http://schemas.openxmlformats.org/spreadsheetml/2006/main" count="56" uniqueCount="44">
  <si>
    <t>Thumb</t>
  </si>
  <si>
    <t>Index</t>
  </si>
  <si>
    <t>Middle</t>
  </si>
  <si>
    <t>Ring</t>
  </si>
  <si>
    <t>Little</t>
  </si>
  <si>
    <t>Digit</t>
  </si>
  <si>
    <t>Ldip (mm)</t>
  </si>
  <si>
    <t>Rdip (mm)</t>
  </si>
  <si>
    <t>Lpip (mm)</t>
  </si>
  <si>
    <t>Rpip (mm)</t>
  </si>
  <si>
    <t>Lmcp (mm)</t>
  </si>
  <si>
    <t>Rmcp (mm)</t>
  </si>
  <si>
    <t>Mdip (kg)</t>
  </si>
  <si>
    <t>Palm Width (mm)</t>
  </si>
  <si>
    <t>Palm Breadth (mm)</t>
  </si>
  <si>
    <t>Palm Length (mm)</t>
  </si>
  <si>
    <t>Palm Total (gr)</t>
  </si>
  <si>
    <t>Total Hand Mass Theoretical (gr)</t>
  </si>
  <si>
    <t>Weighted Hand Total  (gr)</t>
  </si>
  <si>
    <t>Absolute error between theoretical and experimental weight (%)</t>
  </si>
  <si>
    <t>Measurements of the segment diameter</t>
  </si>
  <si>
    <t>Ddip (mm)</t>
  </si>
  <si>
    <t>Dpip (mm)</t>
  </si>
  <si>
    <t>Dmcp (mm)</t>
  </si>
  <si>
    <t>The collumns that you have to fill are the ones in yellow. The length of each segment is self explanatory. For the radius of each segment you measure the diameter first. Then insert the diameter values into the Measurements of the segment diameter table and the rest are taken care off.</t>
  </si>
  <si>
    <t>The palm length is the hand length minus the length of the middle phalanx the palm breadth is known and the palm width is the width of the palm.</t>
  </si>
  <si>
    <t>Mtotal digits (gr)</t>
  </si>
  <si>
    <t>Mtotal  digits (kg)</t>
  </si>
  <si>
    <t>ρ times pi (kg/m^3)</t>
  </si>
  <si>
    <t>Proximal</t>
  </si>
  <si>
    <t>Distal</t>
  </si>
  <si>
    <t>Moment of interial (kg*m^2)</t>
  </si>
  <si>
    <t>Abduction</t>
  </si>
  <si>
    <t>Mpip (kg)</t>
  </si>
  <si>
    <t>Mmcp (kg)</t>
  </si>
  <si>
    <t>Liquid Displacement Method</t>
  </si>
  <si>
    <t>Water mass</t>
  </si>
  <si>
    <t>Container mass (gr)</t>
  </si>
  <si>
    <t>Displaced water Mass (gr)</t>
  </si>
  <si>
    <t>Mean Hand Mass (gr)</t>
  </si>
  <si>
    <t>Standard deviation Hand Mass (gr)</t>
  </si>
  <si>
    <t>weight Table (N)</t>
  </si>
  <si>
    <t>weight table+hand (N)</t>
  </si>
  <si>
    <t>std( table+Hand)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</si>
</sst>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1" xfId="0" applyFill="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2" borderId="2" xfId="0" applyFill="1" applyBorder="1" applyAlignment="1"/>
    <xf numFmtId="0" fontId="0" fillId="2" borderId="3" xfId="0" applyFill="1" applyBorder="1" applyAlignment="1"/>
    <xf numFmtId="0" fontId="0" fillId="2" borderId="4" xfId="0" applyFill="1" applyBorder="1" applyAlignment="1"/>
    <xf numFmtId="0" fontId="0" fillId="6" borderId="1" xfId="0" applyFill="1" applyBorder="1"/>
    <xf numFmtId="0" fontId="0" fillId="2" borderId="0" xfId="0" applyFill="1" applyBorder="1"/>
    <xf numFmtId="0" fontId="0" fillId="2" borderId="1" xfId="0" applyFill="1" applyBorder="1" applyAlignment="1">
      <alignment horizontal="center" vertical="top" wrapText="1"/>
    </xf>
    <xf numFmtId="0" fontId="0" fillId="0" borderId="1"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17613</xdr:colOff>
      <xdr:row>15</xdr:row>
      <xdr:rowOff>28575</xdr:rowOff>
    </xdr:from>
    <xdr:to>
      <xdr:col>14</xdr:col>
      <xdr:colOff>129540</xdr:colOff>
      <xdr:row>33</xdr:row>
      <xdr:rowOff>133985</xdr:rowOff>
    </xdr:to>
    <xdr:pic>
      <xdr:nvPicPr>
        <xdr:cNvPr id="2" name="Picture 1" descr="A picture containing linedrawing&#10;&#10;Description automatically generated">
          <a:extLst>
            <a:ext uri="{FF2B5EF4-FFF2-40B4-BE49-F238E27FC236}">
              <a16:creationId xmlns:a16="http://schemas.microsoft.com/office/drawing/2014/main" id="{C54771BF-D778-4706-B630-AC6C2FC2AF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019238" y="2876550"/>
          <a:ext cx="5106837" cy="353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workbookViewId="0">
      <selection activeCell="D30" sqref="D30"/>
    </sheetView>
  </sheetViews>
  <sheetFormatPr defaultRowHeight="14.4" x14ac:dyDescent="0.3"/>
  <cols>
    <col min="1" max="1" width="16.77734375" bestFit="1" customWidth="1"/>
    <col min="2" max="2" width="17.88671875" bestFit="1" customWidth="1"/>
    <col min="3" max="3" width="26.109375" bestFit="1" customWidth="1"/>
    <col min="4" max="4" width="11.109375" bestFit="1" customWidth="1"/>
    <col min="5" max="5" width="17.44140625" bestFit="1" customWidth="1"/>
    <col min="6" max="6" width="10.88671875" bestFit="1" customWidth="1"/>
    <col min="7" max="7" width="24" bestFit="1" customWidth="1"/>
    <col min="8" max="8" width="19.77734375" bestFit="1" customWidth="1"/>
    <col min="9" max="9" width="31.88671875" bestFit="1" customWidth="1"/>
    <col min="10" max="10" width="10" bestFit="1" customWidth="1"/>
    <col min="12" max="12" width="56.6640625" customWidth="1"/>
  </cols>
  <sheetData>
    <row r="1" spans="1:12" ht="14.4" customHeight="1" x14ac:dyDescent="0.3">
      <c r="A1" s="1" t="s">
        <v>5</v>
      </c>
      <c r="B1" s="3" t="s">
        <v>6</v>
      </c>
      <c r="C1" s="1" t="s">
        <v>7</v>
      </c>
      <c r="D1" s="3" t="s">
        <v>8</v>
      </c>
      <c r="E1" s="1" t="s">
        <v>9</v>
      </c>
      <c r="F1" s="3" t="s">
        <v>10</v>
      </c>
      <c r="G1" s="1" t="s">
        <v>11</v>
      </c>
      <c r="H1" s="2" t="s">
        <v>12</v>
      </c>
      <c r="I1" s="2" t="s">
        <v>33</v>
      </c>
      <c r="J1" s="2" t="s">
        <v>34</v>
      </c>
      <c r="L1" s="12" t="s">
        <v>24</v>
      </c>
    </row>
    <row r="2" spans="1:12" x14ac:dyDescent="0.3">
      <c r="A2" s="1" t="s">
        <v>0</v>
      </c>
      <c r="B2" s="3"/>
      <c r="C2" s="1" cm="1">
        <f t="array" ref="C2:C6">C22:C26/2</f>
        <v>0</v>
      </c>
      <c r="D2" s="3"/>
      <c r="E2" s="1" cm="1">
        <f t="array" ref="E2:E6">D22:D26/2</f>
        <v>0</v>
      </c>
      <c r="F2" s="3"/>
      <c r="G2" s="1" cm="1">
        <f t="array" ref="G2:G6">E22:E26/2</f>
        <v>0</v>
      </c>
      <c r="H2" s="1">
        <f>E10*B2*10^-3*C2^2*10^-6</f>
        <v>0</v>
      </c>
      <c r="I2" s="1">
        <f>E10*D2*10^-3*E2^2*10^-6</f>
        <v>0</v>
      </c>
      <c r="J2" s="1">
        <f>E10*F2*10^-3*G2^2*10^-6</f>
        <v>0</v>
      </c>
      <c r="L2" s="12"/>
    </row>
    <row r="3" spans="1:12" x14ac:dyDescent="0.3">
      <c r="A3" s="1" t="s">
        <v>1</v>
      </c>
      <c r="B3" s="3"/>
      <c r="C3" s="1">
        <v>0</v>
      </c>
      <c r="D3" s="3"/>
      <c r="E3" s="1">
        <v>0</v>
      </c>
      <c r="F3" s="3"/>
      <c r="G3" s="1">
        <v>0</v>
      </c>
      <c r="H3" s="1">
        <f>E10*B3*10^-3*C3^2*10^-6</f>
        <v>0</v>
      </c>
      <c r="I3" s="1">
        <f>E10*D3*10^-3*E3^2*10^-6</f>
        <v>0</v>
      </c>
      <c r="J3" s="1">
        <f>E10*F3*10^-3*G3^2*10^-6</f>
        <v>0</v>
      </c>
      <c r="L3" s="12"/>
    </row>
    <row r="4" spans="1:12" x14ac:dyDescent="0.3">
      <c r="A4" s="1" t="s">
        <v>2</v>
      </c>
      <c r="B4" s="3"/>
      <c r="C4" s="1">
        <v>0</v>
      </c>
      <c r="D4" s="3"/>
      <c r="E4" s="1">
        <v>0</v>
      </c>
      <c r="F4" s="3"/>
      <c r="G4" s="1">
        <v>0</v>
      </c>
      <c r="H4" s="1">
        <f>E10*B4*10^-3*C4^2*10^-6</f>
        <v>0</v>
      </c>
      <c r="I4" s="1">
        <f>E10*D4*10^-3*E4^2*10^-6</f>
        <v>0</v>
      </c>
      <c r="J4" s="1">
        <f>E10*F4*10^-3*G4^2*10^-6</f>
        <v>0</v>
      </c>
      <c r="L4" s="12"/>
    </row>
    <row r="5" spans="1:12" x14ac:dyDescent="0.3">
      <c r="A5" s="1" t="s">
        <v>3</v>
      </c>
      <c r="B5" s="3"/>
      <c r="C5" s="1">
        <v>0</v>
      </c>
      <c r="D5" s="3"/>
      <c r="E5" s="1">
        <v>0</v>
      </c>
      <c r="F5" s="3"/>
      <c r="G5" s="1">
        <v>0</v>
      </c>
      <c r="H5" s="1">
        <f>E10*B5*10^-3*C5^2*10^-6</f>
        <v>0</v>
      </c>
      <c r="I5" s="1">
        <f>E10*D5*10^-3*E5^2*10^-6</f>
        <v>0</v>
      </c>
      <c r="J5" s="1">
        <f>E10*F5*10^-3*G5^2*10^-6</f>
        <v>0</v>
      </c>
      <c r="L5" s="12"/>
    </row>
    <row r="6" spans="1:12" x14ac:dyDescent="0.3">
      <c r="A6" s="1" t="s">
        <v>4</v>
      </c>
      <c r="B6" s="3"/>
      <c r="C6" s="1">
        <v>0</v>
      </c>
      <c r="D6" s="3"/>
      <c r="E6" s="1">
        <v>0</v>
      </c>
      <c r="F6" s="3"/>
      <c r="G6" s="1">
        <v>0</v>
      </c>
      <c r="H6" s="1">
        <f>E10*B6*10^-3*C6^2*10^-6</f>
        <v>0</v>
      </c>
      <c r="I6" s="1">
        <f>E10*D6*10^-3*E6^2*10^-6</f>
        <v>0</v>
      </c>
      <c r="J6" s="1">
        <f>E10*F6*10^-3*G6^2*10^-6</f>
        <v>0</v>
      </c>
      <c r="L6" s="12" t="s">
        <v>25</v>
      </c>
    </row>
    <row r="7" spans="1:12" x14ac:dyDescent="0.3">
      <c r="L7" s="12"/>
    </row>
    <row r="8" spans="1:12" x14ac:dyDescent="0.3">
      <c r="A8" s="3" t="s">
        <v>15</v>
      </c>
      <c r="B8" s="3" t="s">
        <v>14</v>
      </c>
      <c r="C8" s="3" t="s">
        <v>13</v>
      </c>
      <c r="L8" s="12"/>
    </row>
    <row r="9" spans="1:12" x14ac:dyDescent="0.3">
      <c r="A9" s="3"/>
      <c r="B9" s="3"/>
      <c r="C9" s="3"/>
      <c r="E9" s="6" t="s">
        <v>28</v>
      </c>
      <c r="L9" s="12"/>
    </row>
    <row r="10" spans="1:12" x14ac:dyDescent="0.3">
      <c r="E10" s="6">
        <f>1.1*10^3*PI()</f>
        <v>3455.7519189487725</v>
      </c>
      <c r="H10" s="4" t="s">
        <v>27</v>
      </c>
      <c r="I10" s="4" t="s">
        <v>26</v>
      </c>
      <c r="L10" s="12"/>
    </row>
    <row r="11" spans="1:12" x14ac:dyDescent="0.3">
      <c r="B11" s="4" t="s">
        <v>16</v>
      </c>
      <c r="C11" s="4">
        <f>A9*B9*C9*1.1*10^-3</f>
        <v>0</v>
      </c>
      <c r="H11" s="4">
        <f>SUM(H2:H6)+SUM(I2:I6)+SUM(J2:J6)</f>
        <v>0</v>
      </c>
      <c r="I11" s="4">
        <f>(H11)*10^3</f>
        <v>0</v>
      </c>
    </row>
    <row r="13" spans="1:12" x14ac:dyDescent="0.3">
      <c r="I13" s="4" t="s">
        <v>17</v>
      </c>
      <c r="L13" s="5" t="s">
        <v>19</v>
      </c>
    </row>
    <row r="14" spans="1:12" x14ac:dyDescent="0.3">
      <c r="I14" s="4">
        <f>I11+C11</f>
        <v>0</v>
      </c>
      <c r="L14" s="5" t="e">
        <f>ABS(I17-I14)*100/I14</f>
        <v>#DIV/0!</v>
      </c>
    </row>
    <row r="16" spans="1:12" x14ac:dyDescent="0.3">
      <c r="I16" s="3" t="s">
        <v>18</v>
      </c>
    </row>
    <row r="17" spans="2:10" x14ac:dyDescent="0.3">
      <c r="I17" s="3">
        <f>H37</f>
        <v>-63.991399999999999</v>
      </c>
    </row>
    <row r="20" spans="2:10" x14ac:dyDescent="0.3">
      <c r="B20" s="3"/>
      <c r="C20" s="7" t="s">
        <v>20</v>
      </c>
      <c r="D20" s="8"/>
      <c r="E20" s="9"/>
    </row>
    <row r="21" spans="2:10" x14ac:dyDescent="0.3">
      <c r="B21" s="3" t="s">
        <v>5</v>
      </c>
      <c r="C21" s="3" t="s">
        <v>21</v>
      </c>
      <c r="D21" s="3" t="s">
        <v>22</v>
      </c>
      <c r="E21" s="3" t="s">
        <v>23</v>
      </c>
      <c r="H21" s="3" t="s">
        <v>41</v>
      </c>
      <c r="I21" s="3" t="s">
        <v>42</v>
      </c>
      <c r="J21" s="11" t="s">
        <v>43</v>
      </c>
    </row>
    <row r="22" spans="2:10" x14ac:dyDescent="0.3">
      <c r="B22" s="3" t="s">
        <v>0</v>
      </c>
      <c r="C22" s="3"/>
      <c r="D22" s="3"/>
      <c r="E22" s="3"/>
      <c r="H22" s="3"/>
      <c r="I22" s="3"/>
      <c r="J22">
        <f>(I22-47.8)*1000/9.81</f>
        <v>-4872.5790010193678</v>
      </c>
    </row>
    <row r="23" spans="2:10" x14ac:dyDescent="0.3">
      <c r="B23" s="3" t="s">
        <v>1</v>
      </c>
      <c r="C23" s="3"/>
      <c r="D23" s="3"/>
      <c r="E23" s="3"/>
    </row>
    <row r="24" spans="2:10" x14ac:dyDescent="0.3">
      <c r="B24" s="3" t="s">
        <v>2</v>
      </c>
      <c r="C24" s="3"/>
      <c r="D24" s="3"/>
      <c r="E24" s="3"/>
      <c r="H24">
        <f>(I22-H22)*1000/9.81</f>
        <v>0</v>
      </c>
    </row>
    <row r="25" spans="2:10" x14ac:dyDescent="0.3">
      <c r="B25" s="3" t="s">
        <v>3</v>
      </c>
      <c r="C25" s="3"/>
      <c r="D25" s="3"/>
      <c r="E25" s="3"/>
    </row>
    <row r="26" spans="2:10" x14ac:dyDescent="0.3">
      <c r="B26" s="3" t="s">
        <v>4</v>
      </c>
      <c r="C26" s="3"/>
      <c r="D26" s="3"/>
      <c r="E26" s="3"/>
    </row>
    <row r="28" spans="2:10" x14ac:dyDescent="0.3">
      <c r="C28" s="4" t="s">
        <v>31</v>
      </c>
      <c r="D28" s="4" t="s">
        <v>29</v>
      </c>
      <c r="E28" s="4" t="s">
        <v>2</v>
      </c>
      <c r="F28" s="4" t="s">
        <v>30</v>
      </c>
      <c r="G28" s="4" t="s">
        <v>32</v>
      </c>
    </row>
    <row r="29" spans="2:10" x14ac:dyDescent="0.3">
      <c r="C29" s="4" t="s">
        <v>0</v>
      </c>
      <c r="D29" s="4" cm="1">
        <f t="array" ref="D29:D33">J2:J6*(G2:G6^2/4+F2:F6^2/3)*10^-6+(I2:I6+H2:H6)*F2:F6^2*10^-6</f>
        <v>0</v>
      </c>
      <c r="E29" s="4" cm="1">
        <f t="array" ref="E29:E33">I2:I6*(E2:E6^2/4+D2:D6^2/3)*10^-6+H2:H6*D2:D6^2*10^-6</f>
        <v>0</v>
      </c>
      <c r="F29" s="4" cm="1">
        <f t="array" ref="F29:F33">H2:H6*(C2:C6^2/4+B2:B6^2/3)*10^-6</f>
        <v>0</v>
      </c>
      <c r="G29" s="4" cm="1">
        <f t="array" ref="G29:G33">D29:D33+E29:E33+F29:F33+10^-6*(F2:F6*D2:D6*(I2:I6+2*H2:H6)+F2:F6*B2:B6*H2:H6+D2:D6*B2:B6*H2:H6)</f>
        <v>0</v>
      </c>
    </row>
    <row r="30" spans="2:10" x14ac:dyDescent="0.3">
      <c r="C30" s="4" t="s">
        <v>1</v>
      </c>
      <c r="D30" s="4">
        <v>0</v>
      </c>
      <c r="E30" s="4">
        <v>0</v>
      </c>
      <c r="F30" s="4">
        <v>0</v>
      </c>
      <c r="G30" s="4">
        <v>0</v>
      </c>
    </row>
    <row r="31" spans="2:10" x14ac:dyDescent="0.3">
      <c r="C31" s="4" t="s">
        <v>2</v>
      </c>
      <c r="D31" s="4">
        <v>0</v>
      </c>
      <c r="E31" s="4">
        <v>0</v>
      </c>
      <c r="F31" s="4">
        <v>0</v>
      </c>
      <c r="G31" s="4">
        <v>0</v>
      </c>
    </row>
    <row r="32" spans="2:10" x14ac:dyDescent="0.3">
      <c r="C32" s="4" t="s">
        <v>3</v>
      </c>
      <c r="D32" s="4">
        <v>0</v>
      </c>
      <c r="E32" s="4">
        <v>0</v>
      </c>
      <c r="F32" s="4">
        <v>0</v>
      </c>
      <c r="G32" s="4">
        <v>0</v>
      </c>
    </row>
    <row r="33" spans="3:9" x14ac:dyDescent="0.3">
      <c r="C33" s="4" t="s">
        <v>4</v>
      </c>
      <c r="D33" s="4">
        <v>0</v>
      </c>
      <c r="E33" s="4">
        <v>0</v>
      </c>
      <c r="F33" s="4">
        <v>0</v>
      </c>
      <c r="G33" s="4">
        <v>0</v>
      </c>
    </row>
    <row r="35" spans="3:9" x14ac:dyDescent="0.3">
      <c r="C35" s="13" t="s">
        <v>35</v>
      </c>
      <c r="D35" s="13"/>
      <c r="E35" s="13"/>
      <c r="F35" s="13"/>
      <c r="G35" s="13"/>
    </row>
    <row r="36" spans="3:9" x14ac:dyDescent="0.3">
      <c r="C36" s="3" t="s">
        <v>36</v>
      </c>
      <c r="D36" s="14"/>
      <c r="E36" s="10" t="s">
        <v>37</v>
      </c>
      <c r="F36" s="14"/>
      <c r="G36" s="4" t="s">
        <v>38</v>
      </c>
      <c r="H36" s="4" t="s">
        <v>39</v>
      </c>
      <c r="I36" s="4" t="s">
        <v>40</v>
      </c>
    </row>
    <row r="37" spans="3:9" x14ac:dyDescent="0.3">
      <c r="C37" s="3"/>
      <c r="D37" s="15"/>
      <c r="E37" s="10">
        <v>58</v>
      </c>
      <c r="F37" s="15"/>
      <c r="G37" s="4">
        <f>(C37-E37)*1.1033</f>
        <v>-63.991399999999999</v>
      </c>
      <c r="H37" s="4">
        <f>AVERAGE(G37:G41)</f>
        <v>-63.991399999999999</v>
      </c>
      <c r="I37" s="4">
        <f>_xlfn.STDEV.S(G37:G41)</f>
        <v>0</v>
      </c>
    </row>
    <row r="38" spans="3:9" x14ac:dyDescent="0.3">
      <c r="C38" s="3"/>
      <c r="D38" s="15"/>
      <c r="E38" s="14"/>
      <c r="F38" s="15"/>
      <c r="G38" s="4">
        <f>(C38-E37)*1.1033</f>
        <v>-63.991399999999999</v>
      </c>
    </row>
    <row r="39" spans="3:9" x14ac:dyDescent="0.3">
      <c r="C39" s="3"/>
      <c r="D39" s="15"/>
      <c r="E39" s="15"/>
      <c r="F39" s="15"/>
      <c r="G39" s="4">
        <f>(C39-E37)*1.1033</f>
        <v>-63.991399999999999</v>
      </c>
    </row>
    <row r="40" spans="3:9" x14ac:dyDescent="0.3">
      <c r="C40" s="3"/>
      <c r="D40" s="15"/>
      <c r="E40" s="15"/>
      <c r="F40" s="15"/>
      <c r="G40" s="4">
        <f>(C40-E37)*1.1033</f>
        <v>-63.991399999999999</v>
      </c>
    </row>
    <row r="41" spans="3:9" x14ac:dyDescent="0.3">
      <c r="C41" s="3"/>
      <c r="D41" s="16"/>
      <c r="E41" s="16"/>
      <c r="F41" s="16"/>
      <c r="G41" s="4">
        <f>(C41-E37)*1.1033</f>
        <v>-63.991399999999999</v>
      </c>
    </row>
  </sheetData>
  <mergeCells count="6">
    <mergeCell ref="L1:L5"/>
    <mergeCell ref="L6:L10"/>
    <mergeCell ref="C35:G35"/>
    <mergeCell ref="D36:D41"/>
    <mergeCell ref="F36:F41"/>
    <mergeCell ref="E38:E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ES97N-PT</dc:creator>
  <cp:lastModifiedBy>παναγιωτης τσακωνας</cp:lastModifiedBy>
  <dcterms:created xsi:type="dcterms:W3CDTF">2022-02-10T11:15:07Z</dcterms:created>
  <dcterms:modified xsi:type="dcterms:W3CDTF">2022-06-20T12:23:17Z</dcterms:modified>
</cp:coreProperties>
</file>