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tiplex 3080 i5\Documents\Excel\"/>
    </mc:Choice>
  </mc:AlternateContent>
  <xr:revisionPtr revIDLastSave="0" documentId="13_ncr:1_{FB7E5CC3-4A02-435D-BB2C-AC084841480A}" xr6:coauthVersionLast="47" xr6:coauthVersionMax="47" xr10:uidLastSave="{00000000-0000-0000-0000-000000000000}"/>
  <bookViews>
    <workbookView xWindow="-120" yWindow="-120" windowWidth="19440" windowHeight="1488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46" i="1"/>
  <c r="C47" i="1"/>
  <c r="C48" i="1"/>
  <c r="C49" i="1"/>
  <c r="C50" i="1"/>
  <c r="C5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4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46" i="1" l="1"/>
  <c r="D51" i="1"/>
  <c r="D49" i="1"/>
  <c r="D48" i="1"/>
  <c r="D50" i="1"/>
  <c r="D47" i="1"/>
  <c r="D52" i="1" l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<sst xmlns="http://schemas.openxmlformats.org/spreadsheetml/2006/main" count="71" uniqueCount="35">
  <si>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</si>
  <si>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</si>
  <si>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</si>
  <si>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</si>
  <si>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</si>
  <si>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</si>
  <si>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</si>
  <si>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</si>
  <si>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</si>
  <si>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</si>
  <si>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</si>
  <si>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</si>
  <si>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</si>
  <si>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</si>
  <si>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</si>
  <si>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</si>
  <si>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</si>
  <si>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</si>
  <si>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</si>
  <si>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</si>
  <si>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</si>
  <si>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</si>
  <si>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</si>
  <si>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</si>
  <si>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</si>
  <si>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</si>
  <si>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</si>
  <si>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</si>
  <si>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</si>
  <si>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</si>
  <si>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</si>
  <si>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</si>
  <si>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Dividendos</t>
  </si>
  <si>
    <t>ESCOLHER PERFIL</t>
  </si>
  <si>
    <t xml:space="preserve"> 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</si>
</sst>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8" fillId="3" borderId="5" xfId="0" applyFont="1" applyFill="1" applyBorder="1" applyAlignment="1">
      <alignment horizontal="left" indent="3"/>
    </xf>
    <xf numFmtId="164" fontId="9" fillId="3" borderId="6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0" fontId="8" fillId="3" borderId="8" xfId="0" applyFont="1" applyFill="1" applyBorder="1" applyAlignment="1">
      <alignment horizontal="left" indent="3"/>
    </xf>
    <xf numFmtId="164" fontId="9" fillId="3" borderId="9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left" indent="3"/>
    </xf>
    <xf numFmtId="164" fontId="9" fillId="3" borderId="12" xfId="0" applyNumberFormat="1" applyFont="1" applyFill="1" applyBorder="1" applyAlignment="1">
      <alignment horizontal="center"/>
    </xf>
    <xf numFmtId="164" fontId="9" fillId="3" borderId="13" xfId="0" applyNumberFormat="1" applyFont="1" applyFill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8" fontId="10" fillId="3" borderId="19" xfId="0" applyNumberFormat="1" applyFont="1" applyFill="1" applyBorder="1" applyAlignment="1">
      <alignment horizontal="center"/>
    </xf>
    <xf numFmtId="8" fontId="10" fillId="3" borderId="22" xfId="0" applyNumberFormat="1" applyFont="1" applyFill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164" fontId="9" fillId="4" borderId="22" xfId="0" applyNumberFormat="1" applyFont="1" applyFill="1" applyBorder="1" applyAlignment="1">
      <alignment horizontal="center"/>
    </xf>
    <xf numFmtId="0" fontId="2" fillId="2" borderId="0" xfId="3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8" fillId="4" borderId="14" xfId="0" applyFont="1" applyFill="1" applyBorder="1" applyAlignment="1">
      <alignment horizontal="left" indent="3"/>
    </xf>
    <xf numFmtId="0" fontId="8" fillId="4" borderId="15" xfId="0" applyFont="1" applyFill="1" applyBorder="1" applyAlignment="1">
      <alignment horizontal="left" indent="3"/>
    </xf>
    <xf numFmtId="0" fontId="8" fillId="4" borderId="17" xfId="0" applyFont="1" applyFill="1" applyBorder="1" applyAlignment="1">
      <alignment horizontal="left" indent="3"/>
    </xf>
    <xf numFmtId="0" fontId="8" fillId="4" borderId="18" xfId="0" applyFont="1" applyFill="1" applyBorder="1" applyAlignment="1">
      <alignment horizontal="left" indent="3"/>
    </xf>
    <xf numFmtId="0" fontId="11" fillId="3" borderId="20" xfId="0" applyFont="1" applyFill="1" applyBorder="1" applyAlignment="1">
      <alignment horizontal="left" indent="3"/>
    </xf>
    <xf numFmtId="0" fontId="11" fillId="3" borderId="21" xfId="0" applyFont="1" applyFill="1" applyBorder="1" applyAlignment="1">
      <alignment horizontal="left" indent="3"/>
    </xf>
    <xf numFmtId="0" fontId="8" fillId="4" borderId="20" xfId="0" applyFont="1" applyFill="1" applyBorder="1" applyAlignment="1">
      <alignment horizontal="left" indent="3"/>
    </xf>
    <xf numFmtId="0" fontId="8" fillId="4" borderId="21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11" fillId="3" borderId="18" xfId="0" applyFont="1" applyFill="1" applyBorder="1" applyAlignment="1">
      <alignment horizontal="left" indent="3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4" fillId="10" borderId="24" xfId="3" applyFont="1" applyFill="1" applyBorder="1" applyAlignment="1">
      <alignment horizontal="center"/>
    </xf>
    <xf numFmtId="0" fontId="4" fillId="10" borderId="25" xfId="3" applyFont="1" applyFill="1" applyBorder="1" applyAlignment="1">
      <alignment horizontal="center"/>
    </xf>
    <xf numFmtId="0" fontId="3" fillId="4" borderId="26" xfId="0" applyFont="1" applyFill="1" applyBorder="1"/>
    <xf numFmtId="164" fontId="3" fillId="4" borderId="27" xfId="1" applyNumberFormat="1" applyFont="1" applyFill="1" applyBorder="1" applyAlignment="1">
      <alignment horizontal="center"/>
    </xf>
    <xf numFmtId="164" fontId="3" fillId="4" borderId="28" xfId="1" applyNumberFormat="1" applyFont="1" applyFill="1" applyBorder="1" applyAlignment="1">
      <alignment horizontal="center"/>
    </xf>
    <xf numFmtId="0" fontId="4" fillId="10" borderId="23" xfId="3" applyFont="1" applyFill="1" applyBorder="1" applyAlignment="1">
      <alignment horizontal="center"/>
    </xf>
    <xf numFmtId="0" fontId="12" fillId="10" borderId="23" xfId="0" applyFont="1" applyFill="1" applyBorder="1" applyAlignment="1">
      <alignment horizontal="center"/>
    </xf>
    <xf numFmtId="0" fontId="12" fillId="10" borderId="24" xfId="0" applyFont="1" applyFill="1" applyBorder="1" applyAlignment="1">
      <alignment horizontal="center"/>
    </xf>
    <xf numFmtId="0" fontId="12" fillId="10" borderId="2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30" xfId="0" applyNumberFormat="1" applyBorder="1" applyAlignment="1">
      <alignment horizontal="center"/>
    </xf>
    <xf numFmtId="164" fontId="0" fillId="4" borderId="31" xfId="0" applyNumberFormat="1" applyFill="1" applyBorder="1" applyAlignment="1">
      <alignment horizontal="center"/>
    </xf>
    <xf numFmtId="0" fontId="3" fillId="5" borderId="26" xfId="0" applyFont="1" applyFill="1" applyBorder="1"/>
    <xf numFmtId="0" fontId="3" fillId="5" borderId="27" xfId="0" applyFont="1" applyFill="1" applyBorder="1"/>
    <xf numFmtId="164" fontId="3" fillId="5" borderId="28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APP!$C$45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C18-43EF-BB88-0F9257972A1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C18-43EF-BB88-0F9257972A1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C18-43EF-BB88-0F9257972A1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C18-43EF-BB88-0F9257972A1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C18-43EF-BB88-0F9257972A1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C18-43EF-BB88-0F9257972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APP!$B$46:$B$51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APP!$C$46:$C$51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Progressão de dividendos</a:t>
            </a:r>
          </a:p>
        </c:rich>
      </c:tx>
      <c:layout>
        <c:manualLayout>
          <c:xMode val="edge"/>
          <c:yMode val="edge"/>
          <c:x val="0.27538318898055736"/>
          <c:y val="5.3071921245627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APP!$A$24:$A$28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APP!$D$24:$D$28</c:f>
              <c:numCache>
                <c:formatCode>"R$"\ #,##0.00</c:formatCode>
                <c:ptCount val="5"/>
                <c:pt idx="0">
                  <c:v>32.673152757174265</c:v>
                </c:pt>
                <c:pt idx="1">
                  <c:v>100.53229679818516</c:v>
                </c:pt>
                <c:pt idx="2">
                  <c:v>291.94105503620665</c:v>
                </c:pt>
                <c:pt idx="3">
                  <c:v>1350.2380801164968</c:v>
                </c:pt>
                <c:pt idx="4">
                  <c:v>5186.6035860056581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3-432D-B870-2EEE3F53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05200"/>
        <c:axId val="1396804240"/>
      </c:scatterChart>
      <c:valAx>
        <c:axId val="13968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804240"/>
        <c:crosses val="autoZero"/>
        <c:crossBetween val="midCat"/>
      </c:valAx>
      <c:valAx>
        <c:axId val="1396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8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53</xdr:row>
      <xdr:rowOff>106630</xdr:rowOff>
    </xdr:from>
    <xdr:to>
      <xdr:col>3</xdr:col>
      <xdr:colOff>892175</xdr:colOff>
      <xdr:row>66</xdr:row>
      <xdr:rowOff>44491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675410</xdr:colOff>
      <xdr:row>28</xdr:row>
      <xdr:rowOff>169718</xdr:rowOff>
    </xdr:from>
    <xdr:to>
      <xdr:col>3</xdr:col>
      <xdr:colOff>355023</xdr:colOff>
      <xdr:row>40</xdr:row>
      <xdr:rowOff>60613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63600C-3423-2F0B-B602-E74049A8B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216477</xdr:colOff>
      <xdr:row>0</xdr:row>
      <xdr:rowOff>164523</xdr:rowOff>
    </xdr:from>
    <xdr:to>
      <xdr:col>4</xdr:col>
      <xdr:colOff>315994</xdr:colOff>
      <xdr:row>8</xdr:row>
      <xdr:rowOff>183788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BF1CB4E-4D12-9646-05EB-E292F3BD5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477" y="164523"/>
          <a:ext cx="5753903" cy="1543265"/>
        </a:xfrm>
        <a:prstGeom prst="rect">
          <a:avLst/>
        </a:prstGeom>
      </xdr:spPr>
    </xdr:pic>
    <xdr:clientData/>
  </xdr:twoCellAnchor>
  <xdr:twoCellAnchor>
    <xdr:from>
      <xdr:col>1</xdr:col>
      <xdr:colOff>2182091</xdr:colOff>
      <xdr:row>40</xdr:row>
      <xdr:rowOff>112568</xdr:rowOff>
    </xdr:from>
    <xdr:to>
      <xdr:col>2</xdr:col>
      <xdr:colOff>138545</xdr:colOff>
      <xdr:row>42</xdr:row>
      <xdr:rowOff>77931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A7562DB5-A052-3C4E-D45F-4E749A1B50A8}"/>
            </a:ext>
          </a:extLst>
        </xdr:cNvPr>
        <xdr:cNvSpPr/>
      </xdr:nvSpPr>
      <xdr:spPr>
        <a:xfrm>
          <a:off x="2545773" y="8641773"/>
          <a:ext cx="1082386" cy="346363"/>
        </a:xfrm>
        <a:prstGeom prst="rightArrow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52"/>
  <sheetViews>
    <sheetView showGridLines="0" tabSelected="1" zoomScale="110" zoomScaleNormal="110" workbookViewId="0">
      <selection activeCell="E19" sqref="E1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5" width="5.28515625" customWidth="1"/>
    <col min="6" max="6" width="5.5703125" customWidth="1"/>
    <col min="7" max="7" width="3.7109375" customWidth="1"/>
    <col min="8" max="8" width="5.28515625" customWidth="1"/>
    <col min="9" max="16384" width="8.7109375" hidden="1"/>
  </cols>
  <sheetData>
    <row r="10" spans="2:4" ht="15.75" thickBot="1" x14ac:dyDescent="0.3"/>
    <row r="11" spans="2:4" ht="26.25" x14ac:dyDescent="0.25">
      <c r="B11" s="42" t="s">
        <v>13</v>
      </c>
      <c r="C11" s="43"/>
      <c r="D11" s="44"/>
    </row>
    <row r="12" spans="2:4" ht="17.25" x14ac:dyDescent="0.3">
      <c r="B12" s="32" t="s">
        <v>12</v>
      </c>
      <c r="C12" s="33"/>
      <c r="D12" s="19">
        <v>2000</v>
      </c>
    </row>
    <row r="13" spans="2:4" ht="17.25" x14ac:dyDescent="0.3">
      <c r="B13" s="34" t="s">
        <v>11</v>
      </c>
      <c r="C13" s="35"/>
      <c r="D13" s="20">
        <v>6.0000000000000001E-3</v>
      </c>
    </row>
    <row r="14" spans="2:4" ht="18" thickBot="1" x14ac:dyDescent="0.35">
      <c r="B14" s="38" t="s">
        <v>31</v>
      </c>
      <c r="C14" s="39"/>
      <c r="D14" s="21">
        <f>D12*30%</f>
        <v>600</v>
      </c>
    </row>
    <row r="15" spans="2:4" ht="15.75" thickBot="1" x14ac:dyDescent="0.3"/>
    <row r="16" spans="2:4" ht="28.5" customHeight="1" x14ac:dyDescent="0.25">
      <c r="B16" s="63" t="s">
        <v>5</v>
      </c>
      <c r="C16" s="64"/>
      <c r="D16" s="65"/>
    </row>
    <row r="17" spans="1:6" ht="17.25" x14ac:dyDescent="0.3">
      <c r="B17" s="32" t="s">
        <v>0</v>
      </c>
      <c r="C17" s="33"/>
      <c r="D17" s="14">
        <v>200</v>
      </c>
    </row>
    <row r="18" spans="1:6" ht="17.25" x14ac:dyDescent="0.3">
      <c r="B18" s="34" t="s">
        <v>1</v>
      </c>
      <c r="C18" s="35"/>
      <c r="D18" s="15">
        <v>5</v>
      </c>
    </row>
    <row r="19" spans="1:6" ht="17.25" x14ac:dyDescent="0.3">
      <c r="B19" s="34" t="s">
        <v>2</v>
      </c>
      <c r="C19" s="35"/>
      <c r="D19" s="16">
        <v>1.0789999999999999E-2</v>
      </c>
    </row>
    <row r="20" spans="1:6" ht="17.25" x14ac:dyDescent="0.3">
      <c r="B20" s="40" t="s">
        <v>3</v>
      </c>
      <c r="C20" s="41"/>
      <c r="D20" s="17">
        <f>FV(taxa_mensal,qtd_anos*12,aporte*-1)</f>
        <v>16755.382799697527</v>
      </c>
    </row>
    <row r="21" spans="1:6" ht="18" thickBot="1" x14ac:dyDescent="0.35">
      <c r="B21" s="36" t="s">
        <v>4</v>
      </c>
      <c r="C21" s="37"/>
      <c r="D21" s="18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5" t="s">
        <v>34</v>
      </c>
      <c r="C23" s="46"/>
      <c r="D23" s="47" t="s">
        <v>32</v>
      </c>
    </row>
    <row r="24" spans="1:6" ht="17.25" x14ac:dyDescent="0.3">
      <c r="A24" s="1">
        <v>2</v>
      </c>
      <c r="B24" s="5" t="s">
        <v>6</v>
      </c>
      <c r="C24" s="6">
        <f>FV($D$19,$A24*12,$D$17*-1)</f>
        <v>5445.5254595290435</v>
      </c>
      <c r="D24" s="7">
        <f>C24*rendimento_carteira</f>
        <v>32.673152757174265</v>
      </c>
    </row>
    <row r="25" spans="1:6" ht="17.25" x14ac:dyDescent="0.3">
      <c r="A25" s="1">
        <v>5</v>
      </c>
      <c r="B25" s="8" t="s">
        <v>7</v>
      </c>
      <c r="C25" s="9">
        <f>FV($D$19,$A25*12,$D$17*-1)</f>
        <v>16755.382799697527</v>
      </c>
      <c r="D25" s="10">
        <f>C25*rendimento_carteira</f>
        <v>100.53229679818516</v>
      </c>
    </row>
    <row r="26" spans="1:6" ht="17.25" x14ac:dyDescent="0.3">
      <c r="A26" s="1">
        <v>10</v>
      </c>
      <c r="B26" s="8" t="s">
        <v>8</v>
      </c>
      <c r="C26" s="9">
        <f>FV($D$19,$A26*12,$D$17*-1)</f>
        <v>48656.842506034438</v>
      </c>
      <c r="D26" s="10">
        <f>C26*rendimento_carteira</f>
        <v>291.94105503620665</v>
      </c>
    </row>
    <row r="27" spans="1:6" ht="17.25" x14ac:dyDescent="0.3">
      <c r="A27" s="1">
        <v>20</v>
      </c>
      <c r="B27" s="8" t="s">
        <v>9</v>
      </c>
      <c r="C27" s="9">
        <f>FV($D$19,$A27*12,$D$17*-1)</f>
        <v>225039.68001941612</v>
      </c>
      <c r="D27" s="10">
        <f>C27*rendimento_carteira</f>
        <v>1350.2380801164968</v>
      </c>
    </row>
    <row r="28" spans="1:6" ht="18" thickBot="1" x14ac:dyDescent="0.35">
      <c r="A28" s="1">
        <v>30</v>
      </c>
      <c r="B28" s="11" t="s">
        <v>10</v>
      </c>
      <c r="C28" s="12">
        <f>FV($D$19,$A28*12,$D$17*-1)</f>
        <v>864433.93100094295</v>
      </c>
      <c r="D28" s="13">
        <f>C28*rendimento_carteira</f>
        <v>5186.6035860056581</v>
      </c>
    </row>
    <row r="42" spans="2:4" x14ac:dyDescent="0.25">
      <c r="B42" s="53" t="s">
        <v>33</v>
      </c>
      <c r="C42" s="48" t="s">
        <v>15</v>
      </c>
      <c r="D42" s="49"/>
    </row>
    <row r="43" spans="2:4" x14ac:dyDescent="0.25">
      <c r="B43" s="50" t="s">
        <v>17</v>
      </c>
      <c r="C43" s="51">
        <f>aporte</f>
        <v>200</v>
      </c>
      <c r="D43" s="52"/>
    </row>
    <row r="45" spans="2:4" x14ac:dyDescent="0.25">
      <c r="B45" s="54" t="s">
        <v>19</v>
      </c>
      <c r="C45" s="55" t="s">
        <v>20</v>
      </c>
      <c r="D45" s="56" t="s">
        <v>21</v>
      </c>
    </row>
    <row r="46" spans="2:4" x14ac:dyDescent="0.25">
      <c r="B46" s="57" t="s">
        <v>22</v>
      </c>
      <c r="C46" s="58">
        <f>VLOOKUP($C$42&amp;"-"&amp;B46,Planilha2!$A:$D,4,FALSE)</f>
        <v>0.32</v>
      </c>
      <c r="D46" s="59">
        <f>C46*$C$43</f>
        <v>64</v>
      </c>
    </row>
    <row r="47" spans="2:4" x14ac:dyDescent="0.25">
      <c r="B47" s="57" t="s">
        <v>23</v>
      </c>
      <c r="C47" s="58">
        <f>VLOOKUP($C$42&amp;"-"&amp;B47,Planilha2!$A:$D,4,FALSE)</f>
        <v>0.35</v>
      </c>
      <c r="D47" s="59">
        <f t="shared" ref="D47:D51" si="0">C47*$C$43</f>
        <v>70</v>
      </c>
    </row>
    <row r="48" spans="2:4" x14ac:dyDescent="0.25">
      <c r="B48" s="57" t="s">
        <v>24</v>
      </c>
      <c r="C48" s="58">
        <f>VLOOKUP($C$42&amp;"-"&amp;B48,Planilha2!$A:$D,4,FALSE)</f>
        <v>0.08</v>
      </c>
      <c r="D48" s="59">
        <f t="shared" si="0"/>
        <v>16</v>
      </c>
    </row>
    <row r="49" spans="2:4" x14ac:dyDescent="0.25">
      <c r="B49" s="57" t="s">
        <v>25</v>
      </c>
      <c r="C49" s="58">
        <f>VLOOKUP($C$42&amp;"-"&amp;B49,Planilha2!$A:$D,4,FALSE)</f>
        <v>0.05</v>
      </c>
      <c r="D49" s="59">
        <f t="shared" si="0"/>
        <v>10</v>
      </c>
    </row>
    <row r="50" spans="2:4" x14ac:dyDescent="0.25">
      <c r="B50" s="57" t="s">
        <v>26</v>
      </c>
      <c r="C50" s="58">
        <f>VLOOKUP($C$42&amp;"-"&amp;B50,Planilha2!$A:$D,4,FALSE)</f>
        <v>0.1</v>
      </c>
      <c r="D50" s="59">
        <f t="shared" si="0"/>
        <v>20</v>
      </c>
    </row>
    <row r="51" spans="2:4" x14ac:dyDescent="0.25">
      <c r="B51" s="57" t="s">
        <v>27</v>
      </c>
      <c r="C51" s="58">
        <f>VLOOKUP($C$42&amp;"-"&amp;B51,Planilha2!$A:$D,4,FALSE)</f>
        <v>0.1</v>
      </c>
      <c r="D51" s="59">
        <f t="shared" si="0"/>
        <v>20</v>
      </c>
    </row>
    <row r="52" spans="2:4" x14ac:dyDescent="0.25">
      <c r="B52" s="60"/>
      <c r="C52" s="61"/>
      <c r="D52" s="62">
        <f>SUM(D46:D51)</f>
        <v>200</v>
      </c>
    </row>
  </sheetData>
  <mergeCells count="13">
    <mergeCell ref="B11:D11"/>
    <mergeCell ref="C42:D42"/>
    <mergeCell ref="C43:D43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4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30" t="s">
        <v>29</v>
      </c>
      <c r="B2" s="30" t="s">
        <v>18</v>
      </c>
      <c r="C2" s="31" t="s">
        <v>19</v>
      </c>
      <c r="D2" s="31" t="s">
        <v>28</v>
      </c>
    </row>
    <row r="3" spans="1:8" x14ac:dyDescent="0.25">
      <c r="A3" t="str">
        <f>B3&amp;"-"&amp;C3</f>
        <v>Conservador-PAPEL</v>
      </c>
      <c r="B3" t="s">
        <v>14</v>
      </c>
      <c r="C3" s="2" t="s">
        <v>22</v>
      </c>
      <c r="D3" s="4">
        <v>0.3</v>
      </c>
      <c r="H3" t="s">
        <v>28</v>
      </c>
    </row>
    <row r="4" spans="1:8" x14ac:dyDescent="0.25">
      <c r="A4" t="str">
        <f t="shared" ref="A4:A20" si="0">B4&amp;"-"&amp;C4</f>
        <v>Conservador-TIJOLO</v>
      </c>
      <c r="B4" t="s">
        <v>14</v>
      </c>
      <c r="C4" s="2" t="s">
        <v>23</v>
      </c>
      <c r="D4" s="4">
        <v>0.5</v>
      </c>
      <c r="G4" s="22" t="s">
        <v>30</v>
      </c>
      <c r="H4" s="29">
        <f>VLOOKUP(G4,$A:$D,4,FALSE)</f>
        <v>0.35</v>
      </c>
    </row>
    <row r="5" spans="1:8" x14ac:dyDescent="0.25">
      <c r="A5" t="str">
        <f t="shared" si="0"/>
        <v>Conservador-HÍBRIDOS</v>
      </c>
      <c r="B5" t="s">
        <v>14</v>
      </c>
      <c r="C5" s="2" t="s">
        <v>24</v>
      </c>
      <c r="D5" s="4">
        <v>0.1</v>
      </c>
    </row>
    <row r="6" spans="1:8" x14ac:dyDescent="0.25">
      <c r="A6" t="str">
        <f t="shared" si="0"/>
        <v>Conservador-FOFs</v>
      </c>
      <c r="B6" t="s">
        <v>14</v>
      </c>
      <c r="C6" s="2" t="s">
        <v>25</v>
      </c>
      <c r="D6" s="4">
        <v>0.1</v>
      </c>
    </row>
    <row r="7" spans="1:8" x14ac:dyDescent="0.25">
      <c r="A7" t="str">
        <f t="shared" si="0"/>
        <v>Conservador-DESENVOLVIMENTO</v>
      </c>
      <c r="B7" t="s">
        <v>14</v>
      </c>
      <c r="C7" s="2" t="s">
        <v>26</v>
      </c>
      <c r="D7" s="4">
        <v>0</v>
      </c>
    </row>
    <row r="8" spans="1:8" ht="15.75" thickBot="1" x14ac:dyDescent="0.3">
      <c r="A8" s="23" t="str">
        <f t="shared" si="0"/>
        <v>Conservador-HOTELARIAS</v>
      </c>
      <c r="B8" s="23" t="s">
        <v>14</v>
      </c>
      <c r="C8" s="24" t="s">
        <v>27</v>
      </c>
      <c r="D8" s="25">
        <v>0</v>
      </c>
    </row>
    <row r="9" spans="1:8" x14ac:dyDescent="0.25">
      <c r="A9" t="str">
        <f t="shared" si="0"/>
        <v>Moderado-PAPEL</v>
      </c>
      <c r="B9" t="s">
        <v>15</v>
      </c>
      <c r="C9" s="2" t="s">
        <v>22</v>
      </c>
      <c r="D9" s="4">
        <v>0.32</v>
      </c>
    </row>
    <row r="10" spans="1:8" x14ac:dyDescent="0.25">
      <c r="A10" s="26" t="str">
        <f t="shared" si="0"/>
        <v>Moderado-TIJOLO</v>
      </c>
      <c r="B10" s="26" t="s">
        <v>15</v>
      </c>
      <c r="C10" s="27" t="s">
        <v>23</v>
      </c>
      <c r="D10" s="28">
        <v>0.35</v>
      </c>
    </row>
    <row r="11" spans="1:8" x14ac:dyDescent="0.25">
      <c r="A11" t="str">
        <f t="shared" si="0"/>
        <v>Moderado-HÍBRIDOS</v>
      </c>
      <c r="B11" t="s">
        <v>15</v>
      </c>
      <c r="C11" s="2" t="s">
        <v>24</v>
      </c>
      <c r="D11" s="4">
        <v>0.08</v>
      </c>
    </row>
    <row r="12" spans="1:8" x14ac:dyDescent="0.25">
      <c r="A12" t="str">
        <f t="shared" si="0"/>
        <v>Moderado-FOFs</v>
      </c>
      <c r="B12" t="s">
        <v>15</v>
      </c>
      <c r="C12" s="2" t="s">
        <v>25</v>
      </c>
      <c r="D12" s="4">
        <v>0.05</v>
      </c>
    </row>
    <row r="13" spans="1:8" x14ac:dyDescent="0.25">
      <c r="A13" t="str">
        <f t="shared" si="0"/>
        <v>Moderado-DESENVOLVIMENTO</v>
      </c>
      <c r="B13" t="s">
        <v>15</v>
      </c>
      <c r="C13" s="2" t="s">
        <v>26</v>
      </c>
      <c r="D13" s="4">
        <v>0.1</v>
      </c>
    </row>
    <row r="14" spans="1:8" ht="15.75" thickBot="1" x14ac:dyDescent="0.3">
      <c r="A14" s="23" t="str">
        <f t="shared" si="0"/>
        <v>Moderado-HOTELARIAS</v>
      </c>
      <c r="B14" s="23" t="s">
        <v>15</v>
      </c>
      <c r="C14" s="24" t="s">
        <v>27</v>
      </c>
      <c r="D14" s="25">
        <v>0.1</v>
      </c>
    </row>
    <row r="15" spans="1:8" x14ac:dyDescent="0.25">
      <c r="A15" t="str">
        <f t="shared" si="0"/>
        <v>Agressivo-PAPEL</v>
      </c>
      <c r="B15" t="s">
        <v>16</v>
      </c>
      <c r="C15" s="2" t="s">
        <v>22</v>
      </c>
      <c r="D15" s="4">
        <v>0.5</v>
      </c>
    </row>
    <row r="16" spans="1:8" x14ac:dyDescent="0.25">
      <c r="A16" t="str">
        <f t="shared" si="0"/>
        <v>Agressivo-TIJOLO</v>
      </c>
      <c r="B16" t="s">
        <v>16</v>
      </c>
      <c r="C16" s="2" t="s">
        <v>23</v>
      </c>
      <c r="D16" s="4">
        <v>0.1</v>
      </c>
    </row>
    <row r="17" spans="1:4" x14ac:dyDescent="0.25">
      <c r="A17" t="str">
        <f t="shared" si="0"/>
        <v>Agressivo-HÍBRIDOS</v>
      </c>
      <c r="B17" t="s">
        <v>16</v>
      </c>
      <c r="C17" s="2" t="s">
        <v>24</v>
      </c>
      <c r="D17" s="4">
        <v>0.05</v>
      </c>
    </row>
    <row r="18" spans="1:4" x14ac:dyDescent="0.25">
      <c r="A18" t="str">
        <f t="shared" si="0"/>
        <v>Agressivo-FOFs</v>
      </c>
      <c r="B18" t="s">
        <v>16</v>
      </c>
      <c r="C18" s="2" t="s">
        <v>25</v>
      </c>
      <c r="D18" s="4">
        <v>0.05</v>
      </c>
    </row>
    <row r="19" spans="1:4" x14ac:dyDescent="0.25">
      <c r="A19" t="str">
        <f t="shared" si="0"/>
        <v>Agressivo-DESENVOLVIMENTO</v>
      </c>
      <c r="B19" t="s">
        <v>16</v>
      </c>
      <c r="C19" s="2" t="s">
        <v>26</v>
      </c>
      <c r="D19" s="4">
        <v>0.2</v>
      </c>
    </row>
    <row r="20" spans="1:4" x14ac:dyDescent="0.25">
      <c r="A20" t="str">
        <f t="shared" si="0"/>
        <v>Agressivo-HOTELARIAS</v>
      </c>
      <c r="B20" t="s">
        <v>16</v>
      </c>
      <c r="C20" s="2" t="s">
        <v>27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Paola Alcantara</cp:lastModifiedBy>
  <dcterms:created xsi:type="dcterms:W3CDTF">2025-04-16T18:38:03Z</dcterms:created>
  <dcterms:modified xsi:type="dcterms:W3CDTF">2025-06-09T02:00:39Z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