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lrF7T4K0mkmrJeUqJD8Z48lhy+zemuDOQJOsHjTZLw="/>
    </ext>
  </extLst>
</workbook>
</file>

<file path=xl/sharedStrings.xml><?xml version="1.0" encoding="utf-8"?>
<sst xmlns="http://schemas.openxmlformats.org/spreadsheetml/2006/main" count="61" uniqueCount="41">
  <si>
    <t>Financial Analysis for MindArt</t>
  </si>
  <si>
    <t>Created by: Valletta Paolo Carmine, Zoccola Alessandro</t>
  </si>
  <si>
    <t>Date:</t>
  </si>
  <si>
    <t>Discount rate</t>
  </si>
  <si>
    <t>Assume the project is completed in Year 0</t>
  </si>
  <si>
    <t>Year</t>
  </si>
  <si>
    <t>Total</t>
  </si>
  <si>
    <t>Team</t>
  </si>
  <si>
    <t>Ore Settimanali</t>
  </si>
  <si>
    <t>Settimane lavorative</t>
  </si>
  <si>
    <t>Stipendio Orario</t>
  </si>
  <si>
    <t>numMembri</t>
  </si>
  <si>
    <t>Totale</t>
  </si>
  <si>
    <t>Costs</t>
  </si>
  <si>
    <t>Senior</t>
  </si>
  <si>
    <t>Discount factor</t>
  </si>
  <si>
    <t>Junior</t>
  </si>
  <si>
    <t>Discounted costs</t>
  </si>
  <si>
    <t>Benefits</t>
  </si>
  <si>
    <t>Attrezzatura</t>
  </si>
  <si>
    <t>Hosting</t>
  </si>
  <si>
    <t>Manutenzione</t>
  </si>
  <si>
    <t>Rischi</t>
  </si>
  <si>
    <t>Enti coinvolti</t>
  </si>
  <si>
    <t>% risparmio operativo</t>
  </si>
  <si>
    <t>Risparmio amministrativo</t>
  </si>
  <si>
    <t>Incremento benessere psicologico</t>
  </si>
  <si>
    <t>Benefici fondi pubblici</t>
  </si>
  <si>
    <t>Discounted benefits</t>
  </si>
  <si>
    <t>Anno 0</t>
  </si>
  <si>
    <t>Anno 1</t>
  </si>
  <si>
    <t>Discounted benefits - costs</t>
  </si>
  <si>
    <t>NPV</t>
  </si>
  <si>
    <t>Anno 2</t>
  </si>
  <si>
    <t>Cumulative benefits - costs</t>
  </si>
  <si>
    <t>Anno 3</t>
  </si>
  <si>
    <t>ROI</t>
  </si>
  <si>
    <t>Payback in Year 3</t>
  </si>
  <si>
    <t>Percentuale</t>
  </si>
  <si>
    <t>Contingency Reserve</t>
  </si>
  <si>
    <t>Management Reserve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</si>
</sst>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&quot;€&quot;"/>
    <numFmt numFmtId="166" formatCode="_(* #,##0_);_(* \(#,##0\);_(* &quot;-&quot;??_);_(@_)"/>
  </numFmts>
  <fonts count="13">
    <font>
      <sz val="10.0"/>
      <color rgb="FF000000"/>
      <name val="Calibri"/>
      <scheme val="minor"/>
    </font>
    <font>
      <b/>
      <sz val="18.0"/>
      <color theme="1"/>
      <name val="Arial"/>
    </font>
    <font>
      <b/>
      <sz val="12.0"/>
      <color theme="1"/>
      <name val="Arial"/>
    </font>
    <font>
      <sz val="12.0"/>
      <color theme="1"/>
      <name val="New York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B050"/>
      <name val="Arial"/>
    </font>
    <font>
      <color theme="1"/>
      <name val="Calibri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color rgb="FF000000"/>
      <name val="Arial"/>
    </font>
    <font>
      <b/>
      <sz val="16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1447"/>
        <bgColor rgb="FF001447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21">
    <border/>
    <border>
      <left style="thin">
        <color rgb="FF000F35"/>
      </left>
      <right style="thin">
        <color rgb="FF001447"/>
      </right>
      <top style="thin">
        <color rgb="FF000F35"/>
      </top>
      <bottom style="thin">
        <color rgb="FF000F35"/>
      </bottom>
    </border>
    <border>
      <left style="thin">
        <color rgb="FF001447"/>
      </left>
      <right style="thin">
        <color rgb="FF001447"/>
      </right>
      <top style="thin">
        <color rgb="FF000F35"/>
      </top>
      <bottom style="thin">
        <color rgb="FF000F35"/>
      </bottom>
    </border>
    <border>
      <left style="thin">
        <color rgb="FF001447"/>
      </left>
      <right style="thin">
        <color rgb="FF000F35"/>
      </right>
      <top style="thin">
        <color rgb="FF000F35"/>
      </top>
      <bottom style="thin">
        <color rgb="FF000F35"/>
      </bottom>
    </border>
    <border>
      <left style="thin">
        <color rgb="FF000F35"/>
      </left>
      <right style="thin">
        <color rgb="FF001447"/>
      </right>
      <top style="thin">
        <color rgb="FF001447"/>
      </top>
      <bottom style="thin">
        <color rgb="FF001447"/>
      </bottom>
    </border>
    <border>
      <left style="thin">
        <color rgb="FFF3F3F3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F35"/>
      </righ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F35"/>
      </left>
      <right style="thin">
        <color rgb="FF001447"/>
      </right>
      <top style="thin">
        <color rgb="FF001447"/>
      </top>
      <bottom style="thin">
        <color rgb="FF000F35"/>
      </bottom>
    </border>
    <border>
      <left style="thin">
        <color rgb="FF001447"/>
      </left>
      <right style="thin">
        <color rgb="FFFFFFFF"/>
      </right>
      <top style="thin">
        <color rgb="FFFFFFFF"/>
      </top>
      <bottom style="thin">
        <color rgb="FF000F3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F35"/>
      </bottom>
    </border>
    <border>
      <left style="thin">
        <color rgb="FFFFFFFF"/>
      </left>
      <right style="thin">
        <color rgb="FF000F35"/>
      </right>
      <top style="thin">
        <color rgb="FFFFFFFF"/>
      </top>
      <bottom style="thin">
        <color rgb="FF000F35"/>
      </bottom>
    </border>
    <border>
      <left style="thin">
        <color rgb="FFFFFFFF"/>
      </left>
      <right style="thin">
        <color rgb="FFF3F3F3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CCCCC"/>
      </bottom>
    </border>
    <border>
      <left style="thin">
        <color rgb="FFFFFFFF"/>
      </left>
      <right style="thin">
        <color rgb="FFCCCCCC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EFEFEF"/>
      </bottom>
    </border>
    <border>
      <left style="thin">
        <color rgb="FFFFFFFF"/>
      </left>
      <right style="thin">
        <color rgb="FFF3F3F3"/>
      </right>
      <top style="thin">
        <color rgb="FFFFFFFF"/>
      </top>
      <bottom style="thin">
        <color rgb="FFF3F3F3"/>
      </bottom>
    </border>
    <border>
      <left style="thin">
        <color rgb="FFCCCCCC"/>
      </left>
      <right style="thin">
        <color rgb="FFFFFFFF"/>
      </right>
      <top style="thin">
        <color rgb="FFFFFFFF"/>
      </top>
      <bottom style="thin">
        <color rgb="FFCCCCCC"/>
      </bottom>
    </border>
    <border>
      <left style="thin">
        <color rgb="FFFFFFFF"/>
      </left>
      <right style="thin">
        <color rgb="FFCCCCCC"/>
      </right>
      <top style="thin">
        <color rgb="FFFFFFFF"/>
      </top>
      <bottom style="thin">
        <color rgb="FFCCCCCC"/>
      </bottom>
    </border>
    <border>
      <left style="thin">
        <color rgb="FFFFFFFF"/>
      </left>
      <right style="thin">
        <color rgb="FF001447"/>
      </right>
      <top style="thin">
        <color rgb="FFFFFFFF"/>
      </top>
      <bottom style="thin">
        <color rgb="FF000F35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 shrinkToFit="0" wrapText="1"/>
    </xf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6" numFmtId="10" xfId="0" applyAlignment="1" applyFont="1" applyNumberFormat="1">
      <alignment readingOrder="0"/>
    </xf>
    <xf borderId="0" fillId="0" fontId="5" numFmtId="9" xfId="0" applyFont="1" applyNumberFormat="1"/>
    <xf borderId="0" fillId="0" fontId="7" numFmtId="0" xfId="0" applyFont="1"/>
    <xf borderId="0" fillId="0" fontId="6" numFmtId="0" xfId="0" applyFont="1"/>
    <xf borderId="1" fillId="2" fontId="8" numFmtId="0" xfId="0" applyAlignment="1" applyBorder="1" applyFill="1" applyFont="1">
      <alignment horizontal="left" readingOrder="0" shrinkToFit="0" vertical="bottom" wrapText="0"/>
    </xf>
    <xf borderId="2" fillId="2" fontId="8" numFmtId="0" xfId="0" applyAlignment="1" applyBorder="1" applyFont="1">
      <alignment horizontal="left" readingOrder="0" shrinkToFit="0" vertical="bottom" wrapText="0"/>
    </xf>
    <xf borderId="2" fillId="2" fontId="8" numFmtId="0" xfId="0" applyAlignment="1" applyBorder="1" applyFont="1">
      <alignment horizontal="left" readingOrder="0" shrinkToFit="0" vertical="bottom" wrapText="0"/>
    </xf>
    <xf borderId="3" fillId="2" fontId="8" numFmtId="0" xfId="0" applyAlignment="1" applyBorder="1" applyFont="1">
      <alignment horizontal="lef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3" xfId="0" applyAlignment="1" applyFont="1" applyNumberFormat="1">
      <alignment readingOrder="0"/>
    </xf>
    <xf borderId="4" fillId="2" fontId="10" numFmtId="0" xfId="0" applyAlignment="1" applyBorder="1" applyFont="1">
      <alignment readingOrder="0" shrinkToFit="0" vertical="bottom" wrapText="0"/>
    </xf>
    <xf borderId="5" fillId="3" fontId="11" numFmtId="0" xfId="0" applyAlignment="1" applyBorder="1" applyFill="1" applyFont="1">
      <alignment horizontal="right" readingOrder="0" shrinkToFit="0" vertical="bottom" wrapText="0"/>
    </xf>
    <xf borderId="6" fillId="3" fontId="11" numFmtId="0" xfId="0" applyAlignment="1" applyBorder="1" applyFont="1">
      <alignment horizontal="right" readingOrder="0" shrinkToFit="0" vertical="bottom" wrapText="0"/>
    </xf>
    <xf borderId="6" fillId="3" fontId="11" numFmtId="0" xfId="0" applyAlignment="1" applyBorder="1" applyFont="1">
      <alignment readingOrder="0" shrinkToFit="0" vertical="bottom" wrapText="0"/>
    </xf>
    <xf borderId="7" fillId="3" fontId="11" numFmtId="165" xfId="0" applyAlignment="1" applyBorder="1" applyFont="1" applyNumberFormat="1">
      <alignment readingOrder="0" shrinkToFit="0" vertical="bottom" wrapText="0"/>
    </xf>
    <xf borderId="6" fillId="3" fontId="11" numFmtId="0" xfId="0" applyAlignment="1" applyBorder="1" applyFont="1">
      <alignment readingOrder="0" shrinkToFit="0" vertical="bottom" wrapText="0"/>
    </xf>
    <xf borderId="0" fillId="0" fontId="4" numFmtId="2" xfId="0" applyFont="1" applyNumberFormat="1"/>
    <xf borderId="8" fillId="4" fontId="11" numFmtId="0" xfId="0" applyAlignment="1" applyBorder="1" applyFill="1" applyFont="1">
      <alignment horizontal="right" readingOrder="0" shrinkToFit="0" vertical="bottom" wrapText="0"/>
    </xf>
    <xf borderId="6" fillId="4" fontId="11" numFmtId="0" xfId="0" applyAlignment="1" applyBorder="1" applyFont="1">
      <alignment horizontal="right" readingOrder="0" shrinkToFit="0" vertical="bottom" wrapText="0"/>
    </xf>
    <xf borderId="6" fillId="4" fontId="11" numFmtId="0" xfId="0" applyAlignment="1" applyBorder="1" applyFont="1">
      <alignment readingOrder="0" shrinkToFit="0" vertical="bottom" wrapText="0"/>
    </xf>
    <xf borderId="7" fillId="4" fontId="11" numFmtId="165" xfId="0" applyAlignment="1" applyBorder="1" applyFont="1" applyNumberFormat="1">
      <alignment readingOrder="0" shrinkToFit="0" vertical="bottom" wrapText="0"/>
    </xf>
    <xf borderId="6" fillId="4" fontId="11" numFmtId="0" xfId="0" applyAlignment="1" applyBorder="1" applyFont="1">
      <alignment readingOrder="0" shrinkToFit="0" vertical="bottom" wrapText="0"/>
    </xf>
    <xf borderId="0" fillId="0" fontId="5" numFmtId="166" xfId="0" applyFont="1" applyNumberFormat="1"/>
    <xf borderId="9" fillId="2" fontId="10" numFmtId="0" xfId="0" applyAlignment="1" applyBorder="1" applyFont="1">
      <alignment shrinkToFit="0" vertical="bottom" wrapText="0"/>
    </xf>
    <xf borderId="10" fillId="2" fontId="10" numFmtId="0" xfId="0" applyAlignment="1" applyBorder="1" applyFont="1">
      <alignment shrinkToFit="0" vertical="bottom" wrapText="0"/>
    </xf>
    <xf borderId="11" fillId="2" fontId="10" numFmtId="0" xfId="0" applyAlignment="1" applyBorder="1" applyFont="1">
      <alignment shrinkToFit="0" vertical="bottom" wrapText="0"/>
    </xf>
    <xf borderId="11" fillId="2" fontId="10" numFmtId="0" xfId="0" applyAlignment="1" applyBorder="1" applyFont="1">
      <alignment shrinkToFit="0" vertical="bottom" wrapText="0"/>
    </xf>
    <xf borderId="11" fillId="2" fontId="10" numFmtId="0" xfId="0" applyAlignment="1" applyBorder="1" applyFont="1">
      <alignment horizontal="right" readingOrder="0" shrinkToFit="0" vertical="bottom" wrapText="0"/>
    </xf>
    <xf borderId="12" fillId="2" fontId="10" numFmtId="165" xfId="0" applyAlignment="1" applyBorder="1" applyFont="1" applyNumberFormat="1">
      <alignment readingOrder="0" shrinkToFit="0" vertical="bottom" wrapText="0"/>
    </xf>
    <xf borderId="11" fillId="2" fontId="10" numFmtId="0" xfId="0" applyAlignment="1" applyBorder="1" applyFont="1">
      <alignment readingOrder="0" shrinkToFit="0" vertical="bottom" wrapText="0"/>
    </xf>
    <xf borderId="0" fillId="0" fontId="6" numFmtId="37" xfId="0" applyFont="1" applyNumberFormat="1"/>
    <xf borderId="0" fillId="0" fontId="6" numFmtId="37" xfId="0" applyAlignment="1" applyFont="1" applyNumberFormat="1">
      <alignment readingOrder="0"/>
    </xf>
    <xf borderId="5" fillId="3" fontId="11" numFmtId="0" xfId="0" applyAlignment="1" applyBorder="1" applyFont="1">
      <alignment readingOrder="0" shrinkToFit="0" vertical="bottom" wrapText="0"/>
    </xf>
    <xf borderId="13" fillId="3" fontId="11" numFmtId="165" xfId="0" applyAlignment="1" applyBorder="1" applyFont="1" applyNumberFormat="1">
      <alignment readingOrder="0" shrinkToFit="0" vertical="bottom" wrapText="0"/>
    </xf>
    <xf borderId="5" fillId="3" fontId="11" numFmtId="0" xfId="0" applyAlignment="1" applyBorder="1" applyFont="1">
      <alignment readingOrder="0" shrinkToFit="0" vertical="bottom" wrapText="0"/>
    </xf>
    <xf borderId="6" fillId="3" fontId="11" numFmtId="10" xfId="0" applyAlignment="1" applyBorder="1" applyFont="1" applyNumberFormat="1">
      <alignment readingOrder="0" shrinkToFit="0" vertical="bottom" wrapText="0"/>
    </xf>
    <xf borderId="8" fillId="4" fontId="11" numFmtId="0" xfId="0" applyAlignment="1" applyBorder="1" applyFont="1">
      <alignment readingOrder="0" shrinkToFit="0" vertical="bottom" wrapText="0"/>
    </xf>
    <xf borderId="14" fillId="4" fontId="11" numFmtId="0" xfId="0" applyAlignment="1" applyBorder="1" applyFont="1">
      <alignment readingOrder="0" shrinkToFit="0" vertical="bottom" wrapText="0"/>
    </xf>
    <xf borderId="15" fillId="4" fontId="11" numFmtId="165" xfId="0" applyAlignment="1" applyBorder="1" applyFont="1" applyNumberFormat="1">
      <alignment readingOrder="0" shrinkToFit="0" vertical="bottom" wrapText="0"/>
    </xf>
    <xf borderId="8" fillId="4" fontId="11" numFmtId="0" xfId="0" applyAlignment="1" applyBorder="1" applyFont="1">
      <alignment readingOrder="0" shrinkToFit="0" vertical="bottom" wrapText="0"/>
    </xf>
    <xf borderId="6" fillId="4" fontId="11" numFmtId="10" xfId="0" applyAlignment="1" applyBorder="1" applyFont="1" applyNumberFormat="1">
      <alignment readingOrder="0" shrinkToFit="0" vertical="bottom" wrapText="0"/>
    </xf>
    <xf borderId="0" fillId="0" fontId="4" numFmtId="166" xfId="0" applyFont="1" applyNumberFormat="1"/>
    <xf borderId="0" fillId="0" fontId="5" numFmtId="0" xfId="0" applyAlignment="1" applyFont="1">
      <alignment horizontal="right"/>
    </xf>
    <xf borderId="16" fillId="5" fontId="11" numFmtId="0" xfId="0" applyAlignment="1" applyBorder="1" applyFill="1" applyFont="1">
      <alignment readingOrder="0" shrinkToFit="0" vertical="bottom" wrapText="0"/>
    </xf>
    <xf borderId="17" fillId="3" fontId="11" numFmtId="165" xfId="0" applyAlignment="1" applyBorder="1" applyFont="1" applyNumberFormat="1">
      <alignment readingOrder="0" shrinkToFit="0" vertical="bottom" wrapText="0"/>
    </xf>
    <xf borderId="16" fillId="5" fontId="11" numFmtId="10" xfId="0" applyAlignment="1" applyBorder="1" applyFont="1" applyNumberFormat="1">
      <alignment readingOrder="0" shrinkToFit="0" vertical="bottom" wrapText="0"/>
    </xf>
    <xf borderId="18" fillId="4" fontId="11" numFmtId="0" xfId="0" applyAlignment="1" applyBorder="1" applyFont="1">
      <alignment readingOrder="0" shrinkToFit="0" vertical="bottom" wrapText="0"/>
    </xf>
    <xf borderId="19" fillId="4" fontId="11" numFmtId="165" xfId="0" applyAlignment="1" applyBorder="1" applyFont="1" applyNumberFormat="1">
      <alignment readingOrder="0" shrinkToFit="0" vertical="bottom" wrapText="0"/>
    </xf>
    <xf borderId="18" fillId="4" fontId="11" numFmtId="0" xfId="0" applyAlignment="1" applyBorder="1" applyFont="1">
      <alignment readingOrder="0" shrinkToFit="0" vertical="bottom" wrapText="0"/>
    </xf>
    <xf borderId="14" fillId="4" fontId="11" numFmtId="10" xfId="0" applyAlignment="1" applyBorder="1" applyFont="1" applyNumberFormat="1">
      <alignment readingOrder="0" shrinkToFit="0" vertical="bottom" wrapText="0"/>
    </xf>
    <xf borderId="10" fillId="2" fontId="10" numFmtId="0" xfId="0" applyAlignment="1" applyBorder="1" applyFont="1">
      <alignment shrinkToFit="0" vertical="bottom" wrapText="0"/>
    </xf>
    <xf borderId="11" fillId="2" fontId="10" numFmtId="0" xfId="0" applyAlignment="1" applyBorder="1" applyFont="1">
      <alignment readingOrder="0" shrinkToFit="0" vertical="bottom" wrapText="0"/>
    </xf>
    <xf borderId="20" fillId="2" fontId="10" numFmtId="165" xfId="0" applyAlignment="1" applyBorder="1" applyFont="1" applyNumberFormat="1">
      <alignment readingOrder="0" shrinkToFit="0" vertical="bottom" wrapText="0"/>
    </xf>
    <xf borderId="10" fillId="2" fontId="10" numFmtId="0" xfId="0" applyAlignment="1" applyBorder="1" applyFont="1">
      <alignment shrinkToFit="0" vertical="bottom" wrapText="0"/>
    </xf>
    <xf borderId="11" fillId="2" fontId="10" numFmtId="10" xfId="0" applyAlignment="1" applyBorder="1" applyFont="1" applyNumberFormat="1">
      <alignment shrinkToFit="0" vertical="bottom" wrapText="0"/>
    </xf>
    <xf borderId="0" fillId="0" fontId="5" numFmtId="0" xfId="0" applyAlignment="1" applyFont="1">
      <alignment horizontal="center" readingOrder="0"/>
    </xf>
    <xf borderId="5" fillId="3" fontId="11" numFmtId="10" xfId="0" applyAlignment="1" applyBorder="1" applyFont="1" applyNumberFormat="1">
      <alignment readingOrder="0" shrinkToFit="0" vertical="bottom" wrapText="0"/>
    </xf>
    <xf borderId="8" fillId="4" fontId="11" numFmtId="10" xfId="0" applyAlignment="1" applyBorder="1" applyFont="1" applyNumberFormat="1">
      <alignment readingOrder="0" shrinkToFit="0" vertical="bottom" wrapText="0"/>
    </xf>
    <xf borderId="10" fillId="2" fontId="10" numFmtId="10" xfId="0" applyAlignment="1" applyBorder="1" applyFont="1" applyNumberFormat="1">
      <alignment shrinkToFit="0" vertical="bottom" wrapText="0"/>
    </xf>
    <xf borderId="0" fillId="0" fontId="12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1447"/>
          <bgColor rgb="FF00144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  <tableStyles count="5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16</xdr:row>
      <xdr:rowOff>66675</xdr:rowOff>
    </xdr:from>
    <xdr:ext cx="276225" cy="38100"/>
    <xdr:grpSp>
      <xdr:nvGrpSpPr>
        <xdr:cNvPr id="2" name="Shape 2"/>
        <xdr:cNvGrpSpPr/>
      </xdr:nvGrpSpPr>
      <xdr:grpSpPr>
        <a:xfrm>
          <a:off x="5207888" y="3780000"/>
          <a:ext cx="276225" cy="0"/>
          <a:chOff x="5207888" y="3780000"/>
          <a:chExt cx="276225" cy="0"/>
        </a:xfrm>
      </xdr:grpSpPr>
      <xdr:cxnSp>
        <xdr:nvCxnSpPr>
          <xdr:cNvPr id="3" name="Shape 3"/>
          <xdr:cNvCxnSpPr/>
        </xdr:nvCxnSpPr>
        <xdr:spPr>
          <a:xfrm rot="10800000">
            <a:off x="5207888" y="3780000"/>
            <a:ext cx="2762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228600</xdr:colOff>
      <xdr:row>18</xdr:row>
      <xdr:rowOff>66675</xdr:rowOff>
    </xdr:from>
    <xdr:ext cx="38100" cy="285750"/>
    <xdr:grpSp>
      <xdr:nvGrpSpPr>
        <xdr:cNvPr id="2" name="Shape 2" title="Disegno"/>
        <xdr:cNvGrpSpPr/>
      </xdr:nvGrpSpPr>
      <xdr:grpSpPr>
        <a:xfrm>
          <a:off x="5346000" y="3637125"/>
          <a:ext cx="0" cy="285750"/>
          <a:chOff x="5346000" y="3637125"/>
          <a:chExt cx="0" cy="285750"/>
        </a:xfrm>
      </xdr:grpSpPr>
      <xdr:cxnSp>
        <xdr:nvCxnSpPr>
          <xdr:cNvPr id="4" name="Shape 4"/>
          <xdr:cNvCxnSpPr/>
        </xdr:nvCxnSpPr>
        <xdr:spPr>
          <a:xfrm rot="10800000">
            <a:off x="5346000" y="3637125"/>
            <a:ext cx="0" cy="28575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352425</xdr:colOff>
      <xdr:row>19</xdr:row>
      <xdr:rowOff>66675</xdr:rowOff>
    </xdr:from>
    <xdr:ext cx="2019300" cy="38100"/>
    <xdr:grpSp>
      <xdr:nvGrpSpPr>
        <xdr:cNvPr id="2" name="Shape 2"/>
        <xdr:cNvGrpSpPr/>
      </xdr:nvGrpSpPr>
      <xdr:grpSpPr>
        <a:xfrm>
          <a:off x="4336350" y="3780000"/>
          <a:ext cx="2019300" cy="0"/>
          <a:chOff x="4336350" y="3780000"/>
          <a:chExt cx="2019300" cy="0"/>
        </a:xfrm>
      </xdr:grpSpPr>
      <xdr:cxnSp>
        <xdr:nvCxnSpPr>
          <xdr:cNvPr id="5" name="Shape 5"/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tables/table1.xml><?xml version="1.0" encoding="utf-8"?>
<table xmlns="http://schemas.openxmlformats.org/spreadsheetml/2006/main" ref="J8:O11" displayName="Realizzazione" name="Realizzazione" id="1">
  <tableColumns count="6">
    <tableColumn name="Team" id="1"/>
    <tableColumn name="Ore Settimanali" id="2"/>
    <tableColumn name="Settimane lavorative" id="3"/>
    <tableColumn name="Stipendio Orario" id="4"/>
    <tableColumn name="numMembri" id="5"/>
    <tableColumn name="Totale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Q8:V11" displayName="Manutenzione" name="Manutenzione" id="2">
  <tableColumns count="6">
    <tableColumn name="Team" id="1"/>
    <tableColumn name="Ore Settimanali" id="2"/>
    <tableColumn name="Settimane lavorative" id="3"/>
    <tableColumn name="Stipendio Orario" id="4"/>
    <tableColumn name="numMembri" id="5"/>
    <tableColumn name="Totale" id="6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J14:P19" displayName="Costi_Generali" name="Costi_Generali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R14:X19" displayName="Benefici" name="Benefici" id="4">
  <tableColumns count="7">
    <tableColumn name="Team" id="1"/>
    <tableColumn name="Enti coinvolti" id="2"/>
    <tableColumn name="% risparmio operativo" id="3"/>
    <tableColumn name="Risparmio amministrativo" id="4"/>
    <tableColumn name="Incremento benessere psicologico" id="5"/>
    <tableColumn name="Benefici fondi pubblici" id="6"/>
    <tableColumn name="Totale" id="7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R23:T26" displayName="Rischi" name="Rischi" id="5">
  <tableColumns count="3">
    <tableColumn name="Team" id="1"/>
    <tableColumn name="Percentuale" id="2"/>
    <tableColumn name="Totale" id="3"/>
  </tableColumns>
  <tableStyleInfo name="Sheet1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7.14"/>
    <col customWidth="1" min="2" max="2" width="27.86"/>
    <col customWidth="1" min="3" max="3" width="8.71"/>
    <col customWidth="1" min="4" max="4" width="20.57"/>
    <col customWidth="1" min="5" max="5" width="8.71"/>
    <col customWidth="1" min="6" max="9" width="8.86"/>
    <col customWidth="1" min="10" max="10" width="17.14"/>
    <col customWidth="1" min="11" max="11" width="20.86"/>
    <col customWidth="1" min="12" max="12" width="25.71"/>
    <col customWidth="1" min="13" max="13" width="27.29"/>
    <col customWidth="1" min="14" max="14" width="20.43"/>
    <col customWidth="1" min="15" max="15" width="26.71"/>
    <col customWidth="1" min="16" max="16" width="29.57"/>
    <col customWidth="1" min="17" max="17" width="18.86"/>
    <col customWidth="1" min="18" max="18" width="22.86"/>
    <col customWidth="1" min="19" max="19" width="32.57"/>
    <col customWidth="1" min="20" max="20" width="33.0"/>
    <col customWidth="1" min="21" max="21" width="37.71"/>
    <col customWidth="1" min="22" max="22" width="32.14"/>
    <col customWidth="1" min="23" max="23" width="15.57"/>
    <col customWidth="1" min="24" max="26" width="8.86"/>
  </cols>
  <sheetData>
    <row r="1" ht="12.75" customHeight="1">
      <c r="A1" s="1" t="s">
        <v>0</v>
      </c>
    </row>
    <row r="2" ht="12.75" customHeight="1">
      <c r="A2" s="2" t="s">
        <v>1</v>
      </c>
      <c r="B2" s="2"/>
      <c r="C2" s="3" t="s">
        <v>2</v>
      </c>
      <c r="D2" s="4">
        <v>45579.0</v>
      </c>
      <c r="E2" s="5"/>
      <c r="F2" s="5"/>
      <c r="G2" s="5"/>
    </row>
    <row r="3" ht="12.0" customHeight="1">
      <c r="A3" s="6"/>
    </row>
    <row r="4" ht="12.75" customHeight="1">
      <c r="A4" s="7"/>
      <c r="B4" s="7"/>
      <c r="C4" s="7"/>
      <c r="D4" s="7"/>
      <c r="E4" s="7"/>
      <c r="F4" s="7"/>
      <c r="G4" s="7"/>
    </row>
    <row r="5" ht="12.75" customHeight="1">
      <c r="A5" s="8" t="s">
        <v>3</v>
      </c>
      <c r="B5" s="9">
        <v>0.035</v>
      </c>
    </row>
    <row r="6" ht="12.75" customHeight="1">
      <c r="A6" s="8"/>
      <c r="B6" s="10"/>
    </row>
    <row r="7" ht="11.25" customHeight="1">
      <c r="A7" s="11" t="s">
        <v>4</v>
      </c>
      <c r="D7" s="8" t="s">
        <v>5</v>
      </c>
      <c r="F7" s="8"/>
    </row>
    <row r="8" ht="13.5" customHeight="1">
      <c r="B8" s="12">
        <v>0.0</v>
      </c>
      <c r="C8" s="12">
        <v>1.0</v>
      </c>
      <c r="D8" s="12">
        <v>2.0</v>
      </c>
      <c r="E8" s="12">
        <v>3.0</v>
      </c>
      <c r="F8" s="8" t="s">
        <v>6</v>
      </c>
      <c r="J8" s="13" t="s">
        <v>7</v>
      </c>
      <c r="K8" s="14" t="s">
        <v>8</v>
      </c>
      <c r="L8" s="15" t="s">
        <v>9</v>
      </c>
      <c r="M8" s="15" t="s">
        <v>10</v>
      </c>
      <c r="N8" s="15" t="s">
        <v>11</v>
      </c>
      <c r="O8" s="16" t="s">
        <v>12</v>
      </c>
      <c r="P8" s="17"/>
      <c r="Q8" s="13" t="s">
        <v>7</v>
      </c>
      <c r="R8" s="14" t="s">
        <v>8</v>
      </c>
      <c r="S8" s="15" t="s">
        <v>9</v>
      </c>
      <c r="T8" s="15" t="s">
        <v>10</v>
      </c>
      <c r="U8" s="15" t="s">
        <v>11</v>
      </c>
      <c r="V8" s="16" t="s">
        <v>12</v>
      </c>
    </row>
    <row r="9" ht="15.75" customHeight="1">
      <c r="A9" s="11" t="s">
        <v>13</v>
      </c>
      <c r="B9" s="18">
        <f>P15</f>
        <v>84678.125</v>
      </c>
      <c r="C9" s="18">
        <f>P16</f>
        <v>5775</v>
      </c>
      <c r="D9" s="18">
        <f>P17</f>
        <v>5775</v>
      </c>
      <c r="E9" s="18">
        <f>P18</f>
        <v>5775</v>
      </c>
      <c r="J9" s="19" t="s">
        <v>14</v>
      </c>
      <c r="K9" s="20">
        <v>15.0</v>
      </c>
      <c r="L9" s="21">
        <v>25.0</v>
      </c>
      <c r="M9" s="22">
        <v>21.0</v>
      </c>
      <c r="N9" s="21">
        <v>3.0</v>
      </c>
      <c r="O9" s="23">
        <f t="shared" ref="O9:O10" si="2">K9*L9*M9*N9</f>
        <v>23625</v>
      </c>
      <c r="P9" s="17"/>
      <c r="Q9" s="19" t="s">
        <v>14</v>
      </c>
      <c r="R9" s="20">
        <v>3.0</v>
      </c>
      <c r="S9" s="21">
        <v>25.0</v>
      </c>
      <c r="T9" s="22">
        <v>21.0</v>
      </c>
      <c r="U9" s="24">
        <v>1.0</v>
      </c>
      <c r="V9" s="23">
        <f t="shared" ref="V9:V10" si="3">R9*S9*T9*U9</f>
        <v>1575</v>
      </c>
    </row>
    <row r="10" ht="15.75" customHeight="1">
      <c r="A10" s="11" t="s">
        <v>15</v>
      </c>
      <c r="B10" s="25">
        <f t="shared" ref="B10:E10" si="1">ROUND(1/(1+$B$5)^B$8,2)</f>
        <v>1</v>
      </c>
      <c r="C10" s="25">
        <f t="shared" si="1"/>
        <v>0.97</v>
      </c>
      <c r="D10" s="25">
        <f t="shared" si="1"/>
        <v>0.93</v>
      </c>
      <c r="E10" s="25">
        <f t="shared" si="1"/>
        <v>0.9</v>
      </c>
      <c r="J10" s="19" t="s">
        <v>16</v>
      </c>
      <c r="K10" s="26">
        <v>15.0</v>
      </c>
      <c r="L10" s="27">
        <v>25.0</v>
      </c>
      <c r="M10" s="28">
        <v>16.0</v>
      </c>
      <c r="N10" s="27">
        <v>7.0</v>
      </c>
      <c r="O10" s="29">
        <f t="shared" si="2"/>
        <v>42000</v>
      </c>
      <c r="P10" s="17"/>
      <c r="Q10" s="19" t="s">
        <v>16</v>
      </c>
      <c r="R10" s="26">
        <v>3.0</v>
      </c>
      <c r="S10" s="27">
        <v>25.0</v>
      </c>
      <c r="T10" s="28">
        <v>16.0</v>
      </c>
      <c r="U10" s="30">
        <v>3.0</v>
      </c>
      <c r="V10" s="29">
        <f t="shared" si="3"/>
        <v>3600</v>
      </c>
    </row>
    <row r="11" ht="15.75" customHeight="1">
      <c r="A11" s="8" t="s">
        <v>17</v>
      </c>
      <c r="B11" s="31">
        <f t="shared" ref="B11:E11" si="4">B9*B10</f>
        <v>84678.125</v>
      </c>
      <c r="C11" s="31">
        <f t="shared" si="4"/>
        <v>5601.75</v>
      </c>
      <c r="D11" s="31">
        <f t="shared" si="4"/>
        <v>5370.75</v>
      </c>
      <c r="E11" s="31">
        <f t="shared" si="4"/>
        <v>5197.5</v>
      </c>
      <c r="F11" s="31">
        <f>SUM(B11:E11)</f>
        <v>100848.125</v>
      </c>
      <c r="J11" s="32"/>
      <c r="K11" s="33"/>
      <c r="L11" s="34"/>
      <c r="M11" s="35"/>
      <c r="N11" s="36">
        <f t="shared" ref="N11:O11" si="5">SUM(N9:N10)</f>
        <v>10</v>
      </c>
      <c r="O11" s="37">
        <f t="shared" si="5"/>
        <v>65625</v>
      </c>
      <c r="P11" s="17"/>
      <c r="Q11" s="32"/>
      <c r="R11" s="33"/>
      <c r="S11" s="34"/>
      <c r="T11" s="35"/>
      <c r="U11" s="38">
        <f t="shared" ref="U11:V11" si="6">SUM(U9:U10)</f>
        <v>4</v>
      </c>
      <c r="V11" s="37">
        <f t="shared" si="6"/>
        <v>5175</v>
      </c>
    </row>
    <row r="12" ht="12.75" customHeight="1">
      <c r="P12" s="17"/>
      <c r="Q12" s="17"/>
      <c r="R12" s="17"/>
      <c r="S12" s="17"/>
      <c r="T12" s="17"/>
      <c r="U12" s="17"/>
      <c r="V12" s="17"/>
    </row>
    <row r="13" ht="14.25" customHeight="1">
      <c r="A13" s="11" t="s">
        <v>18</v>
      </c>
      <c r="B13" s="39">
        <f>X15</f>
        <v>0</v>
      </c>
      <c r="C13" s="40">
        <f>X16</f>
        <v>30312.5</v>
      </c>
      <c r="D13" s="40">
        <f>X17</f>
        <v>41750</v>
      </c>
      <c r="E13" s="40">
        <f>X18</f>
        <v>50050</v>
      </c>
      <c r="J13" s="17"/>
      <c r="K13" s="17"/>
      <c r="L13" s="17"/>
      <c r="M13" s="17"/>
      <c r="N13" s="17"/>
      <c r="O13" s="17"/>
      <c r="P13" s="17"/>
    </row>
    <row r="14" ht="14.25" customHeight="1">
      <c r="A14" s="11" t="s">
        <v>15</v>
      </c>
      <c r="B14" s="25">
        <f t="shared" ref="B14:E14" si="7">ROUND(1/(1+$B$5)^B$8,2)</f>
        <v>1</v>
      </c>
      <c r="C14" s="25">
        <f t="shared" si="7"/>
        <v>0.97</v>
      </c>
      <c r="D14" s="25">
        <f t="shared" si="7"/>
        <v>0.93</v>
      </c>
      <c r="E14" s="25">
        <f t="shared" si="7"/>
        <v>0.9</v>
      </c>
      <c r="J14" s="13" t="s">
        <v>7</v>
      </c>
      <c r="K14" s="14" t="s">
        <v>19</v>
      </c>
      <c r="L14" s="15" t="s">
        <v>20</v>
      </c>
      <c r="M14" s="15" t="s">
        <v>21</v>
      </c>
      <c r="N14" s="15" t="s">
        <v>7</v>
      </c>
      <c r="O14" s="15" t="s">
        <v>22</v>
      </c>
      <c r="P14" s="16" t="s">
        <v>12</v>
      </c>
      <c r="Q14" s="17"/>
      <c r="R14" s="13" t="s">
        <v>7</v>
      </c>
      <c r="S14" s="14" t="s">
        <v>23</v>
      </c>
      <c r="T14" s="15" t="s">
        <v>24</v>
      </c>
      <c r="U14" s="15" t="s">
        <v>25</v>
      </c>
      <c r="V14" s="15" t="s">
        <v>26</v>
      </c>
      <c r="W14" s="15" t="s">
        <v>27</v>
      </c>
      <c r="X14" s="16" t="s">
        <v>12</v>
      </c>
    </row>
    <row r="15" ht="15.0" customHeight="1">
      <c r="A15" s="8" t="s">
        <v>28</v>
      </c>
      <c r="B15" s="8">
        <f t="shared" ref="B15:E15" si="8">B13*B14</f>
        <v>0</v>
      </c>
      <c r="C15" s="31">
        <f t="shared" si="8"/>
        <v>29403.125</v>
      </c>
      <c r="D15" s="31">
        <f t="shared" si="8"/>
        <v>38827.5</v>
      </c>
      <c r="E15" s="31">
        <f t="shared" si="8"/>
        <v>45045</v>
      </c>
      <c r="F15" s="31">
        <f>SUM(B15:E15)</f>
        <v>113275.625</v>
      </c>
      <c r="J15" s="19" t="s">
        <v>29</v>
      </c>
      <c r="K15" s="41">
        <f>500*N11</f>
        <v>5000</v>
      </c>
      <c r="L15" s="22">
        <v>600.0</v>
      </c>
      <c r="M15" s="22"/>
      <c r="N15" s="22">
        <f>O11</f>
        <v>65625</v>
      </c>
      <c r="O15" s="42">
        <f>T26</f>
        <v>13453.125</v>
      </c>
      <c r="P15" s="23">
        <f>SUM(K15:O15)</f>
        <v>84678.125</v>
      </c>
      <c r="Q15" s="17"/>
      <c r="R15" s="19" t="s">
        <v>29</v>
      </c>
      <c r="S15" s="43">
        <v>10.0</v>
      </c>
      <c r="T15" s="44">
        <v>0.0</v>
      </c>
      <c r="U15" s="22">
        <f t="shared" ref="U15:U18" si="9">25*550*T15</f>
        <v>0</v>
      </c>
      <c r="V15" s="22">
        <v>0.0</v>
      </c>
      <c r="W15" s="42">
        <v>0.0</v>
      </c>
      <c r="X15" s="23">
        <f t="shared" ref="X15:X18" si="10">SUM(U15:W15)</f>
        <v>0</v>
      </c>
    </row>
    <row r="16" ht="15.0" customHeight="1">
      <c r="J16" s="19" t="s">
        <v>30</v>
      </c>
      <c r="K16" s="45"/>
      <c r="L16" s="28">
        <v>600.0</v>
      </c>
      <c r="M16" s="46">
        <f>V11</f>
        <v>5175</v>
      </c>
      <c r="N16" s="28"/>
      <c r="O16" s="47"/>
      <c r="P16" s="29">
        <f t="shared" ref="P16:P18" si="12">SUM(K16:N16)</f>
        <v>5775</v>
      </c>
      <c r="Q16" s="17"/>
      <c r="R16" s="19" t="s">
        <v>30</v>
      </c>
      <c r="S16" s="48">
        <v>15.0</v>
      </c>
      <c r="T16" s="49">
        <v>0.15</v>
      </c>
      <c r="U16" s="46">
        <f t="shared" si="9"/>
        <v>2062.5</v>
      </c>
      <c r="V16" s="46">
        <f t="shared" ref="V16:V18" si="13">550*S16</f>
        <v>8250</v>
      </c>
      <c r="W16" s="47">
        <v>20000.0</v>
      </c>
      <c r="X16" s="29">
        <f t="shared" si="10"/>
        <v>30312.5</v>
      </c>
    </row>
    <row r="17" ht="16.5" customHeight="1">
      <c r="A17" s="11" t="s">
        <v>31</v>
      </c>
      <c r="B17" s="50">
        <f t="shared" ref="B17:F17" si="11">B15-B11</f>
        <v>-84678.125</v>
      </c>
      <c r="C17" s="50">
        <f t="shared" si="11"/>
        <v>23801.375</v>
      </c>
      <c r="D17" s="50">
        <f t="shared" si="11"/>
        <v>33456.75</v>
      </c>
      <c r="E17" s="50">
        <f t="shared" si="11"/>
        <v>39847.5</v>
      </c>
      <c r="F17" s="31">
        <f t="shared" si="11"/>
        <v>12427.5</v>
      </c>
      <c r="G17" s="51" t="s">
        <v>32</v>
      </c>
      <c r="J17" s="19" t="s">
        <v>33</v>
      </c>
      <c r="K17" s="41"/>
      <c r="L17" s="52">
        <v>600.0</v>
      </c>
      <c r="M17" s="52">
        <f>M16</f>
        <v>5175</v>
      </c>
      <c r="N17" s="52"/>
      <c r="O17" s="53"/>
      <c r="P17" s="23">
        <f t="shared" si="12"/>
        <v>5775</v>
      </c>
      <c r="Q17" s="17"/>
      <c r="R17" s="19" t="s">
        <v>33</v>
      </c>
      <c r="S17" s="43">
        <v>20.0</v>
      </c>
      <c r="T17" s="54">
        <v>0.2</v>
      </c>
      <c r="U17" s="52">
        <f t="shared" si="9"/>
        <v>2750</v>
      </c>
      <c r="V17" s="52">
        <f t="shared" si="13"/>
        <v>11000</v>
      </c>
      <c r="W17" s="42">
        <v>28000.0</v>
      </c>
      <c r="X17" s="23">
        <f t="shared" si="10"/>
        <v>41750</v>
      </c>
    </row>
    <row r="18" ht="14.25" customHeight="1">
      <c r="A18" s="11" t="s">
        <v>34</v>
      </c>
      <c r="B18" s="50">
        <f>B17</f>
        <v>-84678.125</v>
      </c>
      <c r="C18" s="50">
        <f t="shared" ref="C18:E18" si="14">B18+C17</f>
        <v>-60876.75</v>
      </c>
      <c r="D18" s="50">
        <f t="shared" si="14"/>
        <v>-27420</v>
      </c>
      <c r="E18" s="50">
        <f t="shared" si="14"/>
        <v>12427.5</v>
      </c>
      <c r="J18" s="19" t="s">
        <v>35</v>
      </c>
      <c r="K18" s="55"/>
      <c r="L18" s="46">
        <v>600.0</v>
      </c>
      <c r="M18" s="46">
        <f>M16</f>
        <v>5175</v>
      </c>
      <c r="N18" s="46"/>
      <c r="O18" s="56"/>
      <c r="P18" s="29">
        <f t="shared" si="12"/>
        <v>5775</v>
      </c>
      <c r="Q18" s="17"/>
      <c r="R18" s="19" t="s">
        <v>35</v>
      </c>
      <c r="S18" s="57">
        <v>25.0</v>
      </c>
      <c r="T18" s="58">
        <v>0.24</v>
      </c>
      <c r="U18" s="46">
        <f t="shared" si="9"/>
        <v>3300</v>
      </c>
      <c r="V18" s="46">
        <f t="shared" si="13"/>
        <v>13750</v>
      </c>
      <c r="W18" s="47">
        <v>33000.0</v>
      </c>
      <c r="X18" s="29">
        <f t="shared" si="10"/>
        <v>50050</v>
      </c>
    </row>
    <row r="19" ht="14.25" customHeight="1">
      <c r="J19" s="32"/>
      <c r="K19" s="59"/>
      <c r="L19" s="35"/>
      <c r="M19" s="35"/>
      <c r="N19" s="60"/>
      <c r="O19" s="61"/>
      <c r="P19" s="37"/>
      <c r="Q19" s="17"/>
      <c r="R19" s="32"/>
      <c r="S19" s="62"/>
      <c r="T19" s="63"/>
      <c r="U19" s="35"/>
      <c r="V19" s="60"/>
      <c r="W19" s="61"/>
      <c r="X19" s="37"/>
    </row>
    <row r="20" ht="12.75" customHeight="1">
      <c r="A20" s="8" t="s">
        <v>36</v>
      </c>
      <c r="B20" s="10">
        <f>(F15-F11)/F11</f>
        <v>0.1232298568</v>
      </c>
      <c r="P20" s="17"/>
      <c r="Q20" s="17"/>
      <c r="R20" s="17"/>
      <c r="S20" s="17"/>
      <c r="T20" s="17"/>
      <c r="U20" s="17"/>
      <c r="V20" s="17"/>
    </row>
    <row r="21" ht="12.75" customHeight="1">
      <c r="E21" s="64" t="s">
        <v>37</v>
      </c>
      <c r="P21" s="17"/>
      <c r="Q21" s="17"/>
      <c r="R21" s="17"/>
      <c r="S21" s="17"/>
      <c r="T21" s="17"/>
      <c r="U21" s="17"/>
      <c r="V21" s="17"/>
    </row>
    <row r="22" ht="12.75" customHeight="1">
      <c r="A22" s="8"/>
      <c r="P22" s="17"/>
      <c r="Q22" s="17"/>
    </row>
    <row r="23" ht="12.75" customHeight="1">
      <c r="P23" s="17"/>
      <c r="Q23" s="17"/>
      <c r="R23" s="13" t="s">
        <v>7</v>
      </c>
      <c r="S23" s="14" t="s">
        <v>38</v>
      </c>
      <c r="T23" s="16" t="s">
        <v>12</v>
      </c>
    </row>
    <row r="24" ht="12.75" customHeight="1">
      <c r="R24" s="19" t="s">
        <v>39</v>
      </c>
      <c r="S24" s="65">
        <v>0.105</v>
      </c>
      <c r="T24" s="23">
        <f>S24*N15</f>
        <v>6890.625</v>
      </c>
    </row>
    <row r="25" ht="12.75" customHeight="1">
      <c r="R25" s="19" t="s">
        <v>40</v>
      </c>
      <c r="S25" s="66">
        <v>0.1</v>
      </c>
      <c r="T25" s="29">
        <f>S25*N15</f>
        <v>6562.5</v>
      </c>
    </row>
    <row r="26" ht="12.75" customHeight="1">
      <c r="R26" s="32"/>
      <c r="S26" s="67"/>
      <c r="T26" s="37">
        <f>SUM(T24:T25)</f>
        <v>13453.125</v>
      </c>
    </row>
    <row r="27" ht="12.75" customHeight="1">
      <c r="R27" s="17"/>
      <c r="S27" s="17"/>
      <c r="T27" s="17"/>
      <c r="U27" s="17"/>
      <c r="V27" s="17"/>
    </row>
    <row r="28" ht="12.75" customHeight="1">
      <c r="R28" s="17"/>
      <c r="S28" s="17"/>
      <c r="T28" s="17"/>
      <c r="U28" s="17"/>
      <c r="V28" s="17"/>
    </row>
    <row r="29" ht="12.75" customHeight="1">
      <c r="R29" s="17"/>
      <c r="S29" s="17"/>
      <c r="T29" s="17"/>
      <c r="U29" s="17"/>
      <c r="V29" s="17"/>
    </row>
    <row r="30" ht="12.75" customHeight="1"/>
    <row r="31" ht="12.75" customHeight="1"/>
    <row r="32" ht="12.75" customHeight="1"/>
    <row r="33" ht="12.75" customHeight="1">
      <c r="K33" s="68"/>
    </row>
    <row r="34" ht="12.75" customHeight="1">
      <c r="K34" s="69"/>
    </row>
    <row r="35" ht="12.75" customHeight="1">
      <c r="K35" s="69"/>
      <c r="L35" s="69"/>
    </row>
    <row r="36" ht="12.75" customHeight="1">
      <c r="K36" s="70"/>
      <c r="L36" s="70"/>
    </row>
    <row r="37" ht="12.75" customHeight="1">
      <c r="K37" s="69"/>
    </row>
    <row r="38" ht="12.75" customHeight="1">
      <c r="K38" s="69"/>
    </row>
    <row r="39" ht="12.75" customHeight="1">
      <c r="K39" s="69"/>
    </row>
    <row r="40" ht="12.75" customHeight="1">
      <c r="K40" s="69"/>
    </row>
    <row r="41" ht="12.75" customHeight="1"/>
    <row r="42" ht="12.75" customHeight="1">
      <c r="K42" s="70"/>
    </row>
    <row r="43" ht="12.75" customHeight="1">
      <c r="K43" s="70"/>
    </row>
    <row r="44" ht="12.75" customHeight="1">
      <c r="K44" s="69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G1"/>
    <mergeCell ref="A3:G3"/>
    <mergeCell ref="E21:G21"/>
  </mergeCells>
  <dataValidations>
    <dataValidation type="custom" allowBlank="1" showDropDown="1" sqref="T9:V11 M9:M11 O9:O11 S15:X19 K15:N19 P15:P19 S24:T26">
      <formula1>AND(ISNUMBER(K9),(NOT(OR(NOT(ISERROR(DATEVALUE(K9))), AND(ISNUMBER(K9), LEFT(CELL("format", K9))="D")))))</formula1>
    </dataValidation>
  </dataValidations>
  <printOptions gridLines="1"/>
  <pageMargins bottom="1.0" footer="0.0" header="0.0" left="0.75" right="0.75" top="1.0"/>
  <pageSetup paperSize="9" orientation="landscape"/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2003-02-20T16:30:31Z</dcterms:created>
  <dc:creator>IT Department</dc:creator>
</cp:coreProperties>
</file>