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EDA8A498-D872-4232-8874-7E43A54C1A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sto negli anni" sheetId="4" r:id="rId1"/>
    <sheet name="Applicazione mobile" sheetId="5" r:id="rId2"/>
    <sheet name="Telecomando meccanic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5" l="1"/>
  <c r="D8" i="5"/>
  <c r="D10" i="5"/>
  <c r="D12" i="5" s="1"/>
  <c r="D3" i="5"/>
  <c r="D2" i="5"/>
  <c r="D4" i="5" s="1"/>
  <c r="B3" i="4"/>
  <c r="B4" i="4"/>
  <c r="B5" i="4"/>
  <c r="B6" i="4"/>
  <c r="B2" i="4"/>
  <c r="D41" i="2"/>
  <c r="D42" i="2" s="1"/>
  <c r="D2" i="4" l="1"/>
  <c r="D4" i="4"/>
  <c r="D5" i="4"/>
  <c r="D6" i="4"/>
  <c r="D3" i="4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38" i="2" s="1"/>
  <c r="D44" i="2" s="1"/>
  <c r="C6" i="4" l="1"/>
  <c r="E6" i="4" s="1"/>
  <c r="C5" i="4"/>
  <c r="E5" i="4" s="1"/>
  <c r="C4" i="4"/>
  <c r="E4" i="4" s="1"/>
  <c r="C3" i="4"/>
  <c r="E3" i="4" s="1"/>
  <c r="C2" i="4"/>
  <c r="E2" i="4" s="1"/>
</calcChain>
</file>

<file path=xl/sharedStrings.xml><?xml version="1.0" encoding="utf-8"?>
<sst xmlns="http://schemas.openxmlformats.org/spreadsheetml/2006/main" count="70" uniqueCount="54">
  <si>
    <t>SMD Electrolytic cap., 470uF/25V</t>
  </si>
  <si>
    <t>SMD Capacitor, 100nF/25V, 0805</t>
  </si>
  <si>
    <t>Rectifier diode 200V/3A, SMB</t>
  </si>
  <si>
    <t>Jack RJ12 6P6C unshielded</t>
  </si>
  <si>
    <t>Pin header Male 3</t>
  </si>
  <si>
    <t>SMD LED Red, 1206</t>
  </si>
  <si>
    <t>SMD LED Green, 1206</t>
  </si>
  <si>
    <t>Joystick</t>
  </si>
  <si>
    <t>Trimmer, 10kOhm</t>
  </si>
  <si>
    <t>BC337, Small Signal NPN Transistor, TO-92</t>
  </si>
  <si>
    <t>SMD Resistor, 10kOhm, ±1%, 0805</t>
  </si>
  <si>
    <t>SMD Resistor, 22kOhm, ±1%, 0805</t>
  </si>
  <si>
    <t>SMD Resistor, 220Ohm, ±1%, 0805</t>
  </si>
  <si>
    <t>SMD Resistor, 100Ohm, ±1%, 0805</t>
  </si>
  <si>
    <t>SMD Resistor, 68kOhm, ±1%, 0805</t>
  </si>
  <si>
    <t>SMD Resistor, 47kOhm, ±1%, 0805</t>
  </si>
  <si>
    <t>SMD Resistor, 1kOhm, ±1%, 0805</t>
  </si>
  <si>
    <t>SMD Resistor, 330Ohm, ±1%, 0805</t>
  </si>
  <si>
    <t>Push button (black)</t>
  </si>
  <si>
    <t>Push button (red)</t>
  </si>
  <si>
    <t>TL3XPO</t>
  </si>
  <si>
    <t>Buzzer_AL30P</t>
  </si>
  <si>
    <t>Test point</t>
  </si>
  <si>
    <t>PIC18F45K22-I/P</t>
  </si>
  <si>
    <t>Socket, DIP-40</t>
  </si>
  <si>
    <t>LM78M05CDT, LDO, TO-252-3</t>
  </si>
  <si>
    <t>Dot Matrix LCD Display 16x2</t>
  </si>
  <si>
    <t>Pin header Female 16</t>
  </si>
  <si>
    <t>74HCT125D, Logic IC, SO-14</t>
  </si>
  <si>
    <t>MC4 connector</t>
  </si>
  <si>
    <t>Jumper</t>
  </si>
  <si>
    <t>Spacer Bolt M3 x 10mm</t>
  </si>
  <si>
    <t>Washer M3</t>
  </si>
  <si>
    <t>Oval-Head Screws M3 x 8mm</t>
  </si>
  <si>
    <t>PCB (mm x mm)</t>
  </si>
  <si>
    <t>Descrizione</t>
  </si>
  <si>
    <t>Quantità</t>
  </si>
  <si>
    <t>Costo unitario</t>
  </si>
  <si>
    <t>Totale</t>
  </si>
  <si>
    <t>Anno</t>
  </si>
  <si>
    <t>Telecomando meccanico</t>
  </si>
  <si>
    <t>Studenti</t>
  </si>
  <si>
    <t>Applicazione mobile</t>
  </si>
  <si>
    <t>Manodopera</t>
  </si>
  <si>
    <t>Ore</t>
  </si>
  <si>
    <t>Costo orario</t>
  </si>
  <si>
    <t>TOTALE</t>
  </si>
  <si>
    <t>Differenza</t>
  </si>
  <si>
    <t>Sviluppo</t>
  </si>
  <si>
    <t>Telefono Android</t>
  </si>
  <si>
    <t>Licenze</t>
  </si>
  <si>
    <t>Studio di fattibilità</t>
  </si>
  <si>
    <t>-</t>
  </si>
  <si>
    <t>Test di qualità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</si>
</sst>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CHF&quot;\ * #,##0.00_ ;_ &quot;CHF&quot;\ * \-#,##0.00_ ;_ &quot;CHF&quot;\ * &quot;-&quot;??_ ;_ @_ "/>
    <numFmt numFmtId="165" formatCode="#,##0.00&quot; &quot;[$CHF-810];&quot;-&quot;#,##0.00&quot; &quot;[$CHF-810]"/>
  </numFmts>
  <fonts count="4">
    <font>
      <sz val="11"/>
      <color theme="1"/>
      <name val="Calibri"/>
      <family val="2"/>
      <scheme val="minor"/>
    </font>
    <font>
      <b/>
      <sz val="11"/>
      <color rgb="FF000000"/>
      <name val="Liberation Sans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00000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n">
        <color rgb="FF000000"/>
      </right>
      <top style="thick">
        <color theme="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165" fontId="0" fillId="0" borderId="1" xfId="0" applyNumberFormat="1" applyBorder="1"/>
    <xf numFmtId="0" fontId="0" fillId="0" borderId="3" xfId="0" applyBorder="1"/>
    <xf numFmtId="0" fontId="0" fillId="0" borderId="4" xfId="0" applyBorder="1" applyAlignment="1">
      <alignment horizontal="center"/>
    </xf>
    <xf numFmtId="165" fontId="0" fillId="0" borderId="3" xfId="0" applyNumberFormat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165" fontId="0" fillId="3" borderId="6" xfId="0" applyNumberFormat="1" applyFill="1" applyBorder="1" applyAlignment="1">
      <alignment horizontal="right"/>
    </xf>
    <xf numFmtId="0" fontId="3" fillId="4" borderId="8" xfId="0" applyFont="1" applyFill="1" applyBorder="1"/>
    <xf numFmtId="0" fontId="3" fillId="4" borderId="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right"/>
    </xf>
    <xf numFmtId="165" fontId="3" fillId="4" borderId="8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164" fontId="0" fillId="0" borderId="0" xfId="1" applyFon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3" fillId="4" borderId="1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4" borderId="0" xfId="0" applyFont="1" applyFill="1" applyAlignment="1">
      <alignment horizontal="right"/>
    </xf>
    <xf numFmtId="0" fontId="3" fillId="4" borderId="13" xfId="0" applyFont="1" applyFill="1" applyBorder="1" applyAlignment="1">
      <alignment horizontal="right"/>
    </xf>
    <xf numFmtId="0" fontId="3" fillId="4" borderId="10" xfId="0" applyFont="1" applyFill="1" applyBorder="1" applyAlignment="1">
      <alignment horizontal="right"/>
    </xf>
    <xf numFmtId="0" fontId="3" fillId="4" borderId="11" xfId="0" applyFont="1" applyFill="1" applyBorder="1" applyAlignment="1">
      <alignment horizontal="right"/>
    </xf>
    <xf numFmtId="0" fontId="3" fillId="4" borderId="12" xfId="0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33">
    <dxf>
      <numFmt numFmtId="165" formatCode="#,##0.00&quot; &quot;[$CHF-810];&quot;-&quot;#,##0.00&quot; &quot;[$CHF-810]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5" formatCode="#,##0.00&quot; &quot;[$CHF-810];&quot;-&quot;#,##0.00&quot; &quot;[$CHF-810]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5" formatCode="#,##0.00&quot; &quot;[$CHF-810];&quot;-&quot;#,##0.00&quot; &quot;[$CHF-810]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alignment horizontal="left" vertical="bottom" textRotation="0" wrapText="0" indent="0" justifyLastLine="0" shrinkToFit="0" readingOrder="0"/>
    </dxf>
    <dxf>
      <numFmt numFmtId="165" formatCode="#,##0.00&quot; &quot;[$CHF-810];&quot;-&quot;#,##0.00&quot; &quot;[$CHF-810]"/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5" formatCode="#,##0.00&quot; &quot;[$CHF-810];&quot;-&quot;#,##0.00&quot; &quot;[$CHF-810]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5" formatCode="#,##0.00&quot; &quot;[$CHF-810];&quot;-&quot;#,##0.00&quot; &quot;[$CHF-810]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alignment horizontal="left" vertical="bottom" textRotation="0" wrapText="0" indent="0" justifyLastLine="0" shrinkToFit="0" readingOrder="0"/>
    </dxf>
    <dxf>
      <numFmt numFmtId="165" formatCode="#,##0.00&quot; &quot;[$CHF-810];&quot;-&quot;#,##0.00&quot; &quot;[$CHF-810]"/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5" formatCode="#,##0.00&quot; &quot;[$CHF-810];&quot;-&quot;#,##0.00&quot; &quot;[$CHF-810]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5" formatCode="#,##0.00&quot; &quot;[$CHF-810];&quot;-&quot;#,##0.00&quot; &quot;[$CHF-810]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CH"/>
              <a:t>Costo negli anni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Telecomando meccanico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'Costo negli anni'!$A$2:$A$6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'Costo negli anni'!$C$2:$C$6</c:f>
              <c:numCache>
                <c:formatCode>_ "CHF"\ * #,##0.00_ ;_ "CHF"\ * \-#,##0.00_ ;_ "CHF"\ * "-"??_ ;_ @_ </c:formatCode>
                <c:ptCount val="5"/>
                <c:pt idx="0">
                  <c:v>7888.9572000000007</c:v>
                </c:pt>
                <c:pt idx="1">
                  <c:v>15777.914400000001</c:v>
                </c:pt>
                <c:pt idx="2">
                  <c:v>23666.871600000002</c:v>
                </c:pt>
                <c:pt idx="3">
                  <c:v>31555.828800000003</c:v>
                </c:pt>
                <c:pt idx="4">
                  <c:v>39444.786000000007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A-43C1-A31B-4F156DB2947F}"/>
            </c:ext>
          </c:extLst>
        </c:ser>
        <c:ser>
          <c:idx val="1"/>
          <c:order val="1"/>
          <c:tx>
            <c:v>Applicazione mobile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'Costo negli anni'!$A$2:$A$6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'Costo negli anni'!$D$2:$D$6</c:f>
              <c:numCache>
                <c:formatCode>_ "CHF"\ * #,##0.00_ ;_ "CHF"\ * \-#,##0.00_ ;_ "CHF"\ * "-"??_ ;_ @_ </c:formatCode>
                <c:ptCount val="5"/>
                <c:pt idx="0">
                  <c:v>20300</c:v>
                </c:pt>
                <c:pt idx="1">
                  <c:v>20300</c:v>
                </c:pt>
                <c:pt idx="2">
                  <c:v>20300</c:v>
                </c:pt>
                <c:pt idx="3">
                  <c:v>20300</c:v>
                </c:pt>
                <c:pt idx="4">
                  <c:v>20300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0A-43C1-A31B-4F156DB29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3050768"/>
        <c:axId val="793052408"/>
      </c:lineChart>
      <c:catAx>
        <c:axId val="79305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CH"/>
          </a:p>
        </c:txPr>
        <c:crossAx val="793052408"/>
        <c:crosses val="autoZero"/>
        <c:auto val="1"/>
        <c:lblAlgn val="ctr"/>
        <c:lblOffset val="100"/>
        <c:noMultiLvlLbl val="0"/>
      </c:catAx>
      <c:valAx>
        <c:axId val="79305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CHF&quot;\ * #,##0.00_ ;_ &quot;CHF&quot;\ * \-#,##0.00_ ;_ &quot;CHF&quot;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CH"/>
          </a:p>
        </c:txPr>
        <c:crossAx val="79305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161925</xdr:rowOff>
    </xdr:from>
    <xdr:to>
      <xdr:col>4</xdr:col>
      <xdr:colOff>171450</xdr:colOff>
      <xdr:row>21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160E81-10E1-4F54-851C-77EE6D4C8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C3857-1ECE-4168-9DB5-A7B0AF43DF12}" name="Tabella1" displayName="Tabella1" ref="A1:E6" totalsRowShown="0">
  <autoFilter ref="A1:E6" xr:uid="{A17EEDF1-F1B1-4564-9661-6EE4B350612B}"/>
  <tableColumns count="5">
    <tableColumn id="1" xr3:uid="{5FE0A9BE-CF43-458C-986D-EA59F3BBC7A9}" name="Anno"/>
    <tableColumn id="2" xr3:uid="{14BFA1DF-2DAC-45C3-8DA8-77C5E40409DE}" name="Studenti">
      <calculatedColumnFormula>18*3</calculatedColumnFormula>
    </tableColumn>
    <tableColumn id="3" xr3:uid="{29BC7990-43DD-4F45-9775-80CBDD47B885}" name="Telecomando meccanico">
      <calculatedColumnFormula>'Telecomando meccanico'!$D$44*B2*A2</calculatedColumnFormula>
    </tableColumn>
    <tableColumn id="4" xr3:uid="{A2847A60-FC92-494A-BB9C-626E70F7A743}" name="Applicazione mobile">
      <calculatedColumnFormula>'Applicazione mobile'!$D$12</calculatedColumnFormula>
    </tableColumn>
    <tableColumn id="5" xr3:uid="{3D8FD132-5786-4E51-ACAD-61415E5226FA}" name="Differenza">
      <calculatedColumnFormula>D2-C2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03F101-E61A-41E6-B6E6-E537FA23D3EE}" name="Tabella24" displayName="Tabella24" ref="A1:D4" totalsRowCount="1" headerRowDxfId="32" headerRowBorderDxfId="31" tableBorderDxfId="30">
  <autoFilter ref="A1:D3" xr:uid="{6A03F101-E61A-41E6-B6E6-E537FA23D3EE}"/>
  <tableColumns count="4">
    <tableColumn id="1" xr3:uid="{8FE34EB2-DF32-413A-BFBA-9A6409325908}" name="Descrizione" totalsRowLabel="Totale" dataDxfId="29" totalsRowDxfId="28"/>
    <tableColumn id="2" xr3:uid="{0E18B6DB-0F4D-46A7-97F9-EA5E077C654B}" name="Quantità" dataDxfId="27" totalsRowDxfId="26"/>
    <tableColumn id="3" xr3:uid="{AFA2D218-4F00-45BF-B6FA-27358311C32F}" name="Costo unitario" dataDxfId="25" totalsRowDxfId="24"/>
    <tableColumn id="4" xr3:uid="{11AC899B-6193-4BCF-8861-FD9FDF41AE1C}" name="Totale" totalsRowFunction="sum" dataDxfId="23" totalsRowDxfId="22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2C78B3-08A8-4BAD-987C-B5F90B3F394F}" name="Tabella249" displayName="Tabella249" ref="A6:D10" totalsRowCount="1" headerRowDxfId="21" headerRowBorderDxfId="20" tableBorderDxfId="19">
  <autoFilter ref="A6:D9" xr:uid="{C92C78B3-08A8-4BAD-987C-B5F90B3F394F}"/>
  <tableColumns count="4">
    <tableColumn id="1" xr3:uid="{E7BD6385-F080-4178-A63E-03AEBE7F4A6E}" name="Descrizione" totalsRowLabel="Totale" dataDxfId="18" totalsRowDxfId="17"/>
    <tableColumn id="2" xr3:uid="{2E407721-4CD8-4B07-867C-DD09FB9423FB}" name="Ore" dataDxfId="16" totalsRowDxfId="15"/>
    <tableColumn id="3" xr3:uid="{B6DCA0E8-CF50-46DB-8693-5A814491A82C}" name="Costo orario" dataDxfId="14" totalsRowDxfId="13"/>
    <tableColumn id="4" xr3:uid="{B7728438-26C8-4A32-ACBC-E57544818AEB}" name="Totale" totalsRowFunction="sum" dataDxfId="12" totalsRowDxfId="11">
      <calculatedColumnFormula>B7*C7</calculatedColumnFormula>
    </tableColumn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347610-584D-4E5D-9C11-68C601D17B1C}" name="Tabella2" displayName="Tabella2" ref="A1:D38" totalsRowCount="1" headerRowDxfId="10" headerRowBorderDxfId="9" tableBorderDxfId="8">
  <autoFilter ref="A1:D37" xr:uid="{D47E563C-DD31-40CD-829A-E74C0E9442CF}"/>
  <tableColumns count="4">
    <tableColumn id="1" xr3:uid="{4EB12F33-6ECC-401D-B5A0-148B1EFD6390}" name="Descrizione" totalsRowLabel="Totale" dataDxfId="7" totalsRowDxfId="6"/>
    <tableColumn id="2" xr3:uid="{72CD5DD9-4CAE-4FE3-93B7-CE3461C502DA}" name="Quantità" dataDxfId="5" totalsRowDxfId="4"/>
    <tableColumn id="3" xr3:uid="{23D67D32-9C79-4D98-BE44-ADD19537F800}" name="Costo unitario" dataDxfId="3" totalsRowDxfId="2"/>
    <tableColumn id="4" xr3:uid="{823BCE49-BFBD-4300-9C72-0013214865CE}" name="Totale" totalsRowFunction="sum" dataDxfId="1" totalsRow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6394-3F6B-44DF-BFB4-00B7A7FCE76A}">
  <dimension ref="A1:E6"/>
  <sheetViews>
    <sheetView tabSelected="1" workbookViewId="0">
      <selection activeCell="A2" sqref="A2"/>
    </sheetView>
  </sheetViews>
  <sheetFormatPr defaultRowHeight="15"/>
  <cols>
    <col min="2" max="2" width="10.7109375" customWidth="1"/>
    <col min="3" max="3" width="24.85546875" customWidth="1"/>
    <col min="4" max="4" width="21.28515625" customWidth="1"/>
    <col min="5" max="5" width="30.28515625" customWidth="1"/>
  </cols>
  <sheetData>
    <row r="1" spans="1:5">
      <c r="A1" t="s">
        <v>39</v>
      </c>
      <c r="B1" t="s">
        <v>41</v>
      </c>
      <c r="C1" t="s">
        <v>40</v>
      </c>
      <c r="D1" t="s">
        <v>42</v>
      </c>
      <c r="E1" t="s">
        <v>47</v>
      </c>
    </row>
    <row r="2" spans="1:5">
      <c r="A2">
        <v>1</v>
      </c>
      <c r="B2">
        <f>18*3</f>
        <v>54</v>
      </c>
      <c r="C2" s="19">
        <f>'Telecomando meccanico'!$D$44*B2*A2</f>
        <v>7888.9572000000007</v>
      </c>
      <c r="D2" s="19">
        <f>'Applicazione mobile'!$D$12</f>
        <v>20300</v>
      </c>
      <c r="E2" s="19">
        <f>D2-C2</f>
        <v>12411.042799999999</v>
      </c>
    </row>
    <row r="3" spans="1:5">
      <c r="A3">
        <v>2</v>
      </c>
      <c r="B3">
        <f t="shared" ref="B3:B6" si="0">18*3</f>
        <v>54</v>
      </c>
      <c r="C3" s="19">
        <f>'Telecomando meccanico'!$D$44*B3*A3</f>
        <v>15777.914400000001</v>
      </c>
      <c r="D3" s="19">
        <f>'Applicazione mobile'!$D$12</f>
        <v>20300</v>
      </c>
      <c r="E3" s="19">
        <f t="shared" ref="E3:E6" si="1">D3-C3</f>
        <v>4522.0855999999985</v>
      </c>
    </row>
    <row r="4" spans="1:5">
      <c r="A4">
        <v>3</v>
      </c>
      <c r="B4">
        <f t="shared" si="0"/>
        <v>54</v>
      </c>
      <c r="C4" s="19">
        <f>'Telecomando meccanico'!$D$44*B4*A4</f>
        <v>23666.871600000002</v>
      </c>
      <c r="D4" s="19">
        <f>'Applicazione mobile'!$D$12</f>
        <v>20300</v>
      </c>
      <c r="E4" s="19">
        <f t="shared" si="1"/>
        <v>-3366.8716000000022</v>
      </c>
    </row>
    <row r="5" spans="1:5">
      <c r="A5">
        <v>4</v>
      </c>
      <c r="B5">
        <f t="shared" si="0"/>
        <v>54</v>
      </c>
      <c r="C5" s="19">
        <f>'Telecomando meccanico'!$D$44*B5*A5</f>
        <v>31555.828800000003</v>
      </c>
      <c r="D5" s="19">
        <f>'Applicazione mobile'!$D$12</f>
        <v>20300</v>
      </c>
      <c r="E5" s="19">
        <f t="shared" si="1"/>
        <v>-11255.828800000003</v>
      </c>
    </row>
    <row r="6" spans="1:5">
      <c r="A6">
        <v>5</v>
      </c>
      <c r="B6">
        <f t="shared" si="0"/>
        <v>54</v>
      </c>
      <c r="C6" s="19">
        <f>'Telecomando meccanico'!$D$44*B6*A6</f>
        <v>39444.786000000007</v>
      </c>
      <c r="D6" s="19">
        <f>'Applicazione mobile'!$D$12</f>
        <v>20300</v>
      </c>
      <c r="E6" s="19">
        <f t="shared" si="1"/>
        <v>-19144.786000000007</v>
      </c>
    </row>
  </sheetData>
  <conditionalFormatting sqref="E2:E6"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{A88174DB-FA9D-43FA-A43B-7E8E4944A861}</x14:id>
        </ext>
      </extLst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8174DB-FA9D-43FA-A43B-7E8E4944A861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m:sqref>E2:E6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69E5-E98D-4134-9D81-BEC8718B524A}">
  <dimension ref="A1:D12"/>
  <sheetViews>
    <sheetView workbookViewId="0">
      <selection activeCell="B10" sqref="B10"/>
    </sheetView>
  </sheetViews>
  <sheetFormatPr defaultRowHeight="15"/>
  <cols>
    <col min="1" max="1" width="38.5703125" bestFit="1" customWidth="1"/>
    <col min="2" max="2" width="15.7109375" customWidth="1"/>
    <col min="3" max="3" width="17.42578125" customWidth="1"/>
    <col min="4" max="4" width="15.7109375" customWidth="1"/>
  </cols>
  <sheetData>
    <row r="1" spans="1:4">
      <c r="A1" s="10" t="s">
        <v>35</v>
      </c>
      <c r="B1" s="10" t="s">
        <v>36</v>
      </c>
      <c r="C1" s="10" t="s">
        <v>37</v>
      </c>
      <c r="D1" s="10" t="s">
        <v>38</v>
      </c>
    </row>
    <row r="2" spans="1:4">
      <c r="A2" s="1" t="s">
        <v>49</v>
      </c>
      <c r="B2" s="2">
        <v>1</v>
      </c>
      <c r="C2" s="3">
        <v>200</v>
      </c>
      <c r="D2" s="3">
        <f t="shared" ref="D2:D3" si="0">B2*C2</f>
        <v>200</v>
      </c>
    </row>
    <row r="3" spans="1:4">
      <c r="A3" s="1" t="s">
        <v>50</v>
      </c>
      <c r="B3" s="2">
        <v>1</v>
      </c>
      <c r="C3" s="3">
        <v>0</v>
      </c>
      <c r="D3" s="3">
        <f t="shared" si="0"/>
        <v>0</v>
      </c>
    </row>
    <row r="4" spans="1:4">
      <c r="A4" s="1" t="s">
        <v>38</v>
      </c>
      <c r="B4" s="2"/>
      <c r="C4" s="4"/>
      <c r="D4" s="3">
        <f>SUBTOTAL(109,Tabella24[Totale])</f>
        <v>200</v>
      </c>
    </row>
    <row r="5" spans="1:4">
      <c r="B5" s="2"/>
      <c r="C5" s="20"/>
      <c r="D5" s="21"/>
    </row>
    <row r="6" spans="1:4">
      <c r="A6" s="10" t="s">
        <v>35</v>
      </c>
      <c r="B6" s="10" t="s">
        <v>44</v>
      </c>
      <c r="C6" s="10" t="s">
        <v>45</v>
      </c>
      <c r="D6" s="10" t="s">
        <v>38</v>
      </c>
    </row>
    <row r="7" spans="1:4">
      <c r="A7" s="1" t="s">
        <v>51</v>
      </c>
      <c r="B7" s="2">
        <v>20</v>
      </c>
      <c r="C7" s="3" t="s">
        <v>52</v>
      </c>
      <c r="D7" s="3">
        <v>100</v>
      </c>
    </row>
    <row r="8" spans="1:4">
      <c r="A8" s="1" t="s">
        <v>48</v>
      </c>
      <c r="B8" s="2">
        <v>200</v>
      </c>
      <c r="C8" s="3">
        <v>80</v>
      </c>
      <c r="D8" s="3">
        <f t="shared" ref="D8" si="1">B8*C8</f>
        <v>16000</v>
      </c>
    </row>
    <row r="9" spans="1:4">
      <c r="A9" s="7" t="s">
        <v>53</v>
      </c>
      <c r="B9" s="8">
        <v>50</v>
      </c>
      <c r="C9" s="9">
        <v>80</v>
      </c>
      <c r="D9" s="9">
        <f>B9*C9</f>
        <v>4000</v>
      </c>
    </row>
    <row r="10" spans="1:4">
      <c r="A10" s="1" t="s">
        <v>38</v>
      </c>
      <c r="B10" s="2"/>
      <c r="C10" s="4"/>
      <c r="D10" s="3">
        <f>SUBTOTAL(109,Tabella249[Totale])</f>
        <v>20100</v>
      </c>
    </row>
    <row r="11" spans="1:4">
      <c r="B11" s="20"/>
      <c r="C11" s="20"/>
      <c r="D11" s="20"/>
    </row>
    <row r="12" spans="1:4">
      <c r="A12" s="23" t="s">
        <v>46</v>
      </c>
      <c r="B12" s="24"/>
      <c r="C12" s="25"/>
      <c r="D12" s="22">
        <f>Tabella24[[#Totals],[Totale]]+Tabella249[[#Totals],[Totale]]</f>
        <v>20300</v>
      </c>
    </row>
  </sheetData>
  <mergeCells count="1">
    <mergeCell ref="A12:C12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6B59-9662-4478-9DA7-E798547B5CCF}">
  <dimension ref="A1:D44"/>
  <sheetViews>
    <sheetView topLeftCell="A16" workbookViewId="0">
      <selection sqref="A1:D1048576"/>
    </sheetView>
  </sheetViews>
  <sheetFormatPr defaultRowHeight="15"/>
  <cols>
    <col min="1" max="1" width="38.5703125" bestFit="1" customWidth="1"/>
    <col min="2" max="2" width="15.7109375" customWidth="1"/>
    <col min="3" max="3" width="17.42578125" customWidth="1"/>
    <col min="4" max="4" width="15.7109375" customWidth="1"/>
  </cols>
  <sheetData>
    <row r="1" spans="1:4">
      <c r="A1" s="10" t="s">
        <v>35</v>
      </c>
      <c r="B1" s="10" t="s">
        <v>36</v>
      </c>
      <c r="C1" s="10" t="s">
        <v>37</v>
      </c>
      <c r="D1" s="10" t="s">
        <v>38</v>
      </c>
    </row>
    <row r="2" spans="1:4">
      <c r="A2" s="1" t="s">
        <v>0</v>
      </c>
      <c r="B2" s="2">
        <v>1</v>
      </c>
      <c r="C2" s="3">
        <v>0.48</v>
      </c>
      <c r="D2" s="3">
        <f t="shared" ref="D2:D36" si="0">B2*C2</f>
        <v>0.48</v>
      </c>
    </row>
    <row r="3" spans="1:4">
      <c r="A3" s="1" t="s">
        <v>1</v>
      </c>
      <c r="B3" s="2">
        <v>7</v>
      </c>
      <c r="C3" s="3">
        <v>4.19E-2</v>
      </c>
      <c r="D3" s="3">
        <f t="shared" si="0"/>
        <v>0.29330000000000001</v>
      </c>
    </row>
    <row r="4" spans="1:4">
      <c r="A4" s="1" t="s">
        <v>2</v>
      </c>
      <c r="B4" s="2">
        <v>2</v>
      </c>
      <c r="C4" s="3">
        <v>0.32590000000000002</v>
      </c>
      <c r="D4" s="3">
        <f t="shared" si="0"/>
        <v>0.65180000000000005</v>
      </c>
    </row>
    <row r="5" spans="1:4">
      <c r="A5" s="1" t="s">
        <v>3</v>
      </c>
      <c r="B5" s="2">
        <v>1</v>
      </c>
      <c r="C5" s="3">
        <v>1.03</v>
      </c>
      <c r="D5" s="3">
        <f t="shared" si="0"/>
        <v>1.03</v>
      </c>
    </row>
    <row r="6" spans="1:4">
      <c r="A6" s="1" t="s">
        <v>4</v>
      </c>
      <c r="B6" s="2">
        <v>1</v>
      </c>
      <c r="C6" s="3">
        <v>0.129</v>
      </c>
      <c r="D6" s="3">
        <f t="shared" si="0"/>
        <v>0.129</v>
      </c>
    </row>
    <row r="7" spans="1:4">
      <c r="A7" s="1" t="s">
        <v>5</v>
      </c>
      <c r="B7" s="2">
        <v>4</v>
      </c>
      <c r="C7" s="3">
        <v>0.1525</v>
      </c>
      <c r="D7" s="3">
        <f t="shared" si="0"/>
        <v>0.61</v>
      </c>
    </row>
    <row r="8" spans="1:4">
      <c r="A8" s="1" t="s">
        <v>6</v>
      </c>
      <c r="B8" s="2">
        <v>1</v>
      </c>
      <c r="C8" s="3">
        <v>0.13139999999999999</v>
      </c>
      <c r="D8" s="3">
        <f t="shared" si="0"/>
        <v>0.13139999999999999</v>
      </c>
    </row>
    <row r="9" spans="1:4">
      <c r="A9" s="1" t="s">
        <v>7</v>
      </c>
      <c r="B9" s="2">
        <v>2</v>
      </c>
      <c r="C9" s="3">
        <v>3</v>
      </c>
      <c r="D9" s="3">
        <f t="shared" si="0"/>
        <v>6</v>
      </c>
    </row>
    <row r="10" spans="1:4">
      <c r="A10" s="1" t="s">
        <v>8</v>
      </c>
      <c r="B10" s="2">
        <v>1</v>
      </c>
      <c r="C10" s="3">
        <v>0.4</v>
      </c>
      <c r="D10" s="3">
        <f t="shared" si="0"/>
        <v>0.4</v>
      </c>
    </row>
    <row r="11" spans="1:4">
      <c r="A11" s="1" t="s">
        <v>8</v>
      </c>
      <c r="B11" s="2">
        <v>1</v>
      </c>
      <c r="C11" s="3">
        <v>2.58</v>
      </c>
      <c r="D11" s="3">
        <f t="shared" si="0"/>
        <v>2.58</v>
      </c>
    </row>
    <row r="12" spans="1:4">
      <c r="A12" s="1" t="s">
        <v>9</v>
      </c>
      <c r="B12" s="2">
        <v>2</v>
      </c>
      <c r="C12" s="3">
        <v>0.10299999999999999</v>
      </c>
      <c r="D12" s="3">
        <f t="shared" si="0"/>
        <v>0.20599999999999999</v>
      </c>
    </row>
    <row r="13" spans="1:4">
      <c r="A13" s="1" t="s">
        <v>10</v>
      </c>
      <c r="B13" s="2">
        <v>9</v>
      </c>
      <c r="C13" s="3">
        <v>1.9599999999999999E-2</v>
      </c>
      <c r="D13" s="3">
        <f t="shared" si="0"/>
        <v>0.1764</v>
      </c>
    </row>
    <row r="14" spans="1:4">
      <c r="A14" s="1" t="s">
        <v>11</v>
      </c>
      <c r="B14" s="5">
        <v>1</v>
      </c>
      <c r="C14" s="3">
        <v>4.9700000000000001E-2</v>
      </c>
      <c r="D14" s="3">
        <f t="shared" si="0"/>
        <v>4.9700000000000001E-2</v>
      </c>
    </row>
    <row r="15" spans="1:4">
      <c r="A15" s="1" t="s">
        <v>12</v>
      </c>
      <c r="B15" s="2">
        <v>1</v>
      </c>
      <c r="C15" s="3">
        <v>1.23E-2</v>
      </c>
      <c r="D15" s="3">
        <f t="shared" si="0"/>
        <v>1.23E-2</v>
      </c>
    </row>
    <row r="16" spans="1:4">
      <c r="A16" s="1" t="s">
        <v>13</v>
      </c>
      <c r="B16" s="2">
        <v>1</v>
      </c>
      <c r="C16" s="3">
        <v>1.72E-2</v>
      </c>
      <c r="D16" s="3">
        <f t="shared" si="0"/>
        <v>1.72E-2</v>
      </c>
    </row>
    <row r="17" spans="1:4">
      <c r="A17" s="1" t="s">
        <v>14</v>
      </c>
      <c r="B17" s="2">
        <v>1</v>
      </c>
      <c r="C17" s="3">
        <v>1.95E-2</v>
      </c>
      <c r="D17" s="3">
        <f t="shared" si="0"/>
        <v>1.95E-2</v>
      </c>
    </row>
    <row r="18" spans="1:4">
      <c r="A18" s="1" t="s">
        <v>15</v>
      </c>
      <c r="B18" s="2">
        <v>1</v>
      </c>
      <c r="C18" s="3">
        <v>1.7100000000000001E-2</v>
      </c>
      <c r="D18" s="3">
        <f t="shared" si="0"/>
        <v>1.7100000000000001E-2</v>
      </c>
    </row>
    <row r="19" spans="1:4">
      <c r="A19" s="1" t="s">
        <v>16</v>
      </c>
      <c r="B19" s="2">
        <v>1</v>
      </c>
      <c r="C19" s="3">
        <v>1.9599999999999999E-2</v>
      </c>
      <c r="D19" s="3">
        <f t="shared" si="0"/>
        <v>1.9599999999999999E-2</v>
      </c>
    </row>
    <row r="20" spans="1:4">
      <c r="A20" s="1" t="s">
        <v>17</v>
      </c>
      <c r="B20" s="2">
        <v>4</v>
      </c>
      <c r="C20" s="3">
        <v>1.9599999999999999E-2</v>
      </c>
      <c r="D20" s="3">
        <f t="shared" si="0"/>
        <v>7.8399999999999997E-2</v>
      </c>
    </row>
    <row r="21" spans="1:4">
      <c r="A21" s="1" t="s">
        <v>18</v>
      </c>
      <c r="B21" s="2">
        <v>4</v>
      </c>
      <c r="C21" s="3">
        <v>9.7199999999999995E-2</v>
      </c>
      <c r="D21" s="3">
        <f t="shared" si="0"/>
        <v>0.38879999999999998</v>
      </c>
    </row>
    <row r="22" spans="1:4">
      <c r="A22" s="1" t="s">
        <v>19</v>
      </c>
      <c r="B22" s="2">
        <v>1</v>
      </c>
      <c r="C22" s="3">
        <v>0.1108</v>
      </c>
      <c r="D22" s="3">
        <f t="shared" si="0"/>
        <v>0.1108</v>
      </c>
    </row>
    <row r="23" spans="1:4">
      <c r="A23" s="1" t="s">
        <v>20</v>
      </c>
      <c r="B23" s="2">
        <v>1</v>
      </c>
      <c r="C23" s="3"/>
      <c r="D23" s="3">
        <f t="shared" si="0"/>
        <v>0</v>
      </c>
    </row>
    <row r="24" spans="1:4">
      <c r="A24" s="1" t="s">
        <v>21</v>
      </c>
      <c r="B24" s="2">
        <v>1</v>
      </c>
      <c r="C24" s="4"/>
      <c r="D24" s="3">
        <f t="shared" si="0"/>
        <v>0</v>
      </c>
    </row>
    <row r="25" spans="1:4">
      <c r="A25" s="1" t="s">
        <v>22</v>
      </c>
      <c r="B25" s="2">
        <v>1</v>
      </c>
      <c r="C25" s="3">
        <v>0.20499999999999999</v>
      </c>
      <c r="D25" s="3">
        <f t="shared" si="0"/>
        <v>0.20499999999999999</v>
      </c>
    </row>
    <row r="26" spans="1:4">
      <c r="A26" s="1" t="s">
        <v>23</v>
      </c>
      <c r="B26" s="2">
        <v>1</v>
      </c>
      <c r="C26" s="3">
        <v>3.25</v>
      </c>
      <c r="D26" s="3">
        <f t="shared" si="0"/>
        <v>3.25</v>
      </c>
    </row>
    <row r="27" spans="1:4">
      <c r="A27" s="1" t="s">
        <v>24</v>
      </c>
      <c r="B27" s="2">
        <v>1</v>
      </c>
      <c r="C27" s="3">
        <v>1.1100000000000001</v>
      </c>
      <c r="D27" s="3">
        <f t="shared" si="0"/>
        <v>1.1100000000000001</v>
      </c>
    </row>
    <row r="28" spans="1:4">
      <c r="A28" s="1" t="s">
        <v>25</v>
      </c>
      <c r="B28" s="2">
        <v>1</v>
      </c>
      <c r="C28" s="6">
        <v>1.71</v>
      </c>
      <c r="D28" s="3">
        <f t="shared" si="0"/>
        <v>1.71</v>
      </c>
    </row>
    <row r="29" spans="1:4">
      <c r="A29" s="1" t="s">
        <v>26</v>
      </c>
      <c r="B29" s="2">
        <v>1</v>
      </c>
      <c r="C29" s="6">
        <v>11.7</v>
      </c>
      <c r="D29" s="3">
        <f t="shared" si="0"/>
        <v>11.7</v>
      </c>
    </row>
    <row r="30" spans="1:4">
      <c r="A30" s="1" t="s">
        <v>27</v>
      </c>
      <c r="B30" s="2">
        <v>1</v>
      </c>
      <c r="C30" s="6">
        <v>1.68</v>
      </c>
      <c r="D30" s="3">
        <f t="shared" si="0"/>
        <v>1.68</v>
      </c>
    </row>
    <row r="31" spans="1:4">
      <c r="A31" s="1" t="s">
        <v>28</v>
      </c>
      <c r="B31" s="2">
        <v>1</v>
      </c>
      <c r="C31" s="3">
        <v>0.2387</v>
      </c>
      <c r="D31" s="3">
        <f t="shared" si="0"/>
        <v>0.2387</v>
      </c>
    </row>
    <row r="32" spans="1:4">
      <c r="A32" s="1" t="s">
        <v>29</v>
      </c>
      <c r="B32" s="2">
        <v>1</v>
      </c>
      <c r="C32" s="3"/>
      <c r="D32" s="3">
        <f t="shared" si="0"/>
        <v>0</v>
      </c>
    </row>
    <row r="33" spans="1:4">
      <c r="A33" s="1" t="s">
        <v>30</v>
      </c>
      <c r="B33" s="2">
        <v>2</v>
      </c>
      <c r="C33" s="3">
        <v>0.1376</v>
      </c>
      <c r="D33" s="3">
        <f t="shared" si="0"/>
        <v>0.2752</v>
      </c>
    </row>
    <row r="34" spans="1:4">
      <c r="A34" s="1" t="s">
        <v>31</v>
      </c>
      <c r="B34" s="2">
        <v>4</v>
      </c>
      <c r="C34" s="3">
        <v>0.52</v>
      </c>
      <c r="D34" s="3">
        <f t="shared" si="0"/>
        <v>2.08</v>
      </c>
    </row>
    <row r="35" spans="1:4">
      <c r="A35" s="1" t="s">
        <v>32</v>
      </c>
      <c r="B35" s="2">
        <v>4</v>
      </c>
      <c r="C35" s="3">
        <v>1.09E-2</v>
      </c>
      <c r="D35" s="3">
        <f t="shared" si="0"/>
        <v>4.36E-2</v>
      </c>
    </row>
    <row r="36" spans="1:4">
      <c r="A36" s="1" t="s">
        <v>33</v>
      </c>
      <c r="B36" s="2">
        <v>4</v>
      </c>
      <c r="C36" s="3">
        <v>9.9500000000000005E-2</v>
      </c>
      <c r="D36" s="3">
        <f t="shared" si="0"/>
        <v>0.39800000000000002</v>
      </c>
    </row>
    <row r="37" spans="1:4">
      <c r="A37" s="7" t="s">
        <v>34</v>
      </c>
      <c r="B37" s="8">
        <v>1</v>
      </c>
      <c r="C37" s="9"/>
      <c r="D37" s="9">
        <v>10</v>
      </c>
    </row>
    <row r="38" spans="1:4">
      <c r="A38" s="1" t="s">
        <v>38</v>
      </c>
      <c r="B38" s="2"/>
      <c r="C38" s="4"/>
      <c r="D38" s="3">
        <f>SUBTOTAL(109,Tabella2[Totale])</f>
        <v>46.091799999999999</v>
      </c>
    </row>
    <row r="40" spans="1:4">
      <c r="A40" s="18" t="s">
        <v>35</v>
      </c>
      <c r="B40" s="18" t="s">
        <v>44</v>
      </c>
      <c r="C40" s="18" t="s">
        <v>45</v>
      </c>
      <c r="D40" s="18" t="s">
        <v>38</v>
      </c>
    </row>
    <row r="41" spans="1:4" ht="15.75" thickBot="1">
      <c r="A41" s="11" t="s">
        <v>43</v>
      </c>
      <c r="B41" s="12">
        <v>4</v>
      </c>
      <c r="C41" s="13">
        <v>25</v>
      </c>
      <c r="D41" s="13">
        <f>C41*B41</f>
        <v>100</v>
      </c>
    </row>
    <row r="42" spans="1:4" ht="15.75" thickTop="1">
      <c r="A42" s="14" t="s">
        <v>38</v>
      </c>
      <c r="B42" s="15"/>
      <c r="C42" s="16"/>
      <c r="D42" s="17">
        <f>SUM(D41)</f>
        <v>100</v>
      </c>
    </row>
    <row r="43" spans="1:4" ht="15.75" thickBot="1"/>
    <row r="44" spans="1:4" ht="15.75" thickTop="1">
      <c r="A44" s="26" t="s">
        <v>46</v>
      </c>
      <c r="B44" s="27"/>
      <c r="C44" s="28"/>
      <c r="D44" s="17">
        <f>Tabella2[[#Totals],[Totale]]+D42</f>
        <v>146.09180000000001</v>
      </c>
    </row>
  </sheetData>
  <mergeCells count="1">
    <mergeCell ref="A44:C44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Costo negli anni</vt:lpstr>
      <vt:lpstr>Applicazione mobile</vt:lpstr>
      <vt:lpstr>Telecomando meccanico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2023-02-13T17:39:14Z</dcterms:modified>
</cp:coreProperties>
</file>