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EVO D\LOCACION OEFA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F13" i="1"/>
  <c r="Q6" i="2" l="1"/>
  <c r="O12" i="2" l="1"/>
  <c r="O15" i="2" l="1"/>
  <c r="N9" i="2"/>
  <c r="N11" i="2" l="1"/>
  <c r="G16" i="1" l="1"/>
  <c r="C9" i="1"/>
  <c r="N10" i="2"/>
  <c r="K6" i="2" l="1"/>
  <c r="J6" i="2"/>
  <c r="D6" i="1" l="1"/>
  <c r="C23" i="1" l="1"/>
  <c r="F7" i="1"/>
  <c r="F8" i="1"/>
  <c r="E8" i="1"/>
  <c r="E7" i="1"/>
  <c r="E6" i="1"/>
  <c r="F6" i="1"/>
  <c r="D7" i="1"/>
  <c r="D8" i="1"/>
  <c r="F9" i="1" l="1"/>
  <c r="D16" i="1"/>
  <c r="E16" i="1"/>
  <c r="F16" i="1"/>
  <c r="E9" i="1"/>
  <c r="H16" i="1"/>
  <c r="G13" i="1"/>
  <c r="D9" i="1"/>
  <c r="D14" i="1" l="1"/>
  <c r="D13" i="1"/>
  <c r="D15" i="1"/>
  <c r="E15" i="1"/>
  <c r="E14" i="1"/>
  <c r="E13" i="1"/>
  <c r="H14" i="1"/>
  <c r="H15" i="1"/>
  <c r="H13" i="1"/>
  <c r="F14" i="1"/>
  <c r="F15" i="1"/>
  <c r="G15" i="1"/>
  <c r="G14" i="1"/>
</calcChain>
</file>

<file path=xl/sharedStrings.xml><?xml version="1.0" encoding="utf-8"?>
<sst xmlns="http://schemas.openxmlformats.org/spreadsheetml/2006/main" count="42" uniqueCount="18">
  <si>
    <t>Muestra</t>
  </si>
  <si>
    <t>Año</t>
  </si>
  <si>
    <t>Confianza</t>
  </si>
  <si>
    <t>Error</t>
  </si>
  <si>
    <t>Universo</t>
  </si>
  <si>
    <t>Total</t>
  </si>
  <si>
    <t>Fórmula</t>
  </si>
  <si>
    <t>Porcentajes</t>
  </si>
  <si>
    <t>Error 4%</t>
  </si>
  <si>
    <t>Error 5%</t>
  </si>
  <si>
    <t>Error 7%</t>
  </si>
  <si>
    <t>Error 2%</t>
  </si>
  <si>
    <t>Error 3%</t>
  </si>
  <si>
    <t>Remanentes</t>
  </si>
  <si>
    <t>Repartición</t>
  </si>
  <si>
    <t>Excluidos</t>
  </si>
  <si>
    <t>Informes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</si>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</sst>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9" fontId="1" fillId="2" borderId="1" xfId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3" borderId="0" xfId="0" applyNumberFormat="1" applyFill="1"/>
    <xf numFmtId="1" fontId="0" fillId="3" borderId="0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F3-4734-A1B2-A08A53DD88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F3-4734-A1B2-A08A53DD88F5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F3-4734-A1B2-A08A53DD88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Hoja2!$B$12:$B$14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Hoja2!$C$12:$C$14</c:f>
              <c:numCache>
                <c:formatCode>#,##0</c:formatCode>
                <c:ptCount val="3"/>
                <c:pt idx="0">
                  <c:v>3010</c:v>
                </c:pt>
                <c:pt idx="1">
                  <c:v>4716</c:v>
                </c:pt>
                <c:pt idx="2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E-46C2-BB67-3F8C21C4DB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Hoja2!$F$12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Hoja2!$G$11:$I$11</c:f>
              <c:strCache>
                <c:ptCount val="3"/>
                <c:pt idx="0">
                  <c:v>Error 4%</c:v>
                </c:pt>
                <c:pt idx="1">
                  <c:v>Error 5%</c:v>
                </c:pt>
                <c:pt idx="2">
                  <c:v>Error 7%</c:v>
                </c:pt>
              </c:strCache>
            </c:strRef>
          </c:cat>
          <c:val>
            <c:numRef>
              <c:f>Hoja2!$G$12:$I$12</c:f>
              <c:numCache>
                <c:formatCode>0</c:formatCode>
                <c:ptCount val="3"/>
                <c:pt idx="0">
                  <c:v>140.53175591531755</c:v>
                </c:pt>
                <c:pt idx="1">
                  <c:v>92.048455607669226</c:v>
                </c:pt>
                <c:pt idx="2">
                  <c:v>47.941977632598821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6-4753-9B98-20E005A23B9C}"/>
            </c:ext>
          </c:extLst>
        </c:ser>
        <c:ser>
          <c:idx val="1"/>
          <c:order val="1"/>
          <c:tx>
            <c:strRef>
              <c:f>Hoja2!$F$13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Hoja2!$G$11:$I$11</c:f>
              <c:strCache>
                <c:ptCount val="3"/>
                <c:pt idx="0">
                  <c:v>Error 4%</c:v>
                </c:pt>
                <c:pt idx="1">
                  <c:v>Error 5%</c:v>
                </c:pt>
                <c:pt idx="2">
                  <c:v>Error 7%</c:v>
                </c:pt>
              </c:strCache>
            </c:strRef>
          </c:cat>
          <c:val>
            <c:numRef>
              <c:f>Hoja2!$G$13:$I$13</c:f>
              <c:numCache>
                <c:formatCode>0</c:formatCode>
                <c:ptCount val="3"/>
                <c:pt idx="0">
                  <c:v>140.53175591531755</c:v>
                </c:pt>
                <c:pt idx="1">
                  <c:v>92.048455607669226</c:v>
                </c:pt>
                <c:pt idx="2">
                  <c:v>47.941977632598821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6-4753-9B98-20E005A23B9C}"/>
            </c:ext>
          </c:extLst>
        </c:ser>
        <c:ser>
          <c:idx val="2"/>
          <c:order val="2"/>
          <c:tx>
            <c:strRef>
              <c:f>Hoja2!$F$14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Hoja2!$G$11:$I$11</c:f>
              <c:strCache>
                <c:ptCount val="3"/>
                <c:pt idx="0">
                  <c:v>Error 4%</c:v>
                </c:pt>
                <c:pt idx="1">
                  <c:v>Error 5%</c:v>
                </c:pt>
                <c:pt idx="2">
                  <c:v>Error 7%</c:v>
                </c:pt>
              </c:strCache>
            </c:strRef>
          </c:cat>
          <c:val>
            <c:numRef>
              <c:f>Hoja2!$G$14:$I$14</c:f>
              <c:numCache>
                <c:formatCode>0</c:formatCode>
                <c:ptCount val="3"/>
                <c:pt idx="0">
                  <c:v>281.06351183063509</c:v>
                </c:pt>
                <c:pt idx="1">
                  <c:v>184.09691121533845</c:v>
                </c:pt>
                <c:pt idx="2">
                  <c:v>95.883955265197642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6-4753-9B98-20E005A23B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1152783"/>
        <c:axId val="1451156527"/>
      </c:barChart>
      <c:catAx>
        <c:axId val="145115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451156527"/>
        <c:crosses val="autoZero"/>
        <c:auto val="1"/>
        <c:lblAlgn val="ctr"/>
        <c:lblOffset val="100"/>
        <c:noMultiLvlLbl val="0"/>
      </c:catAx>
      <c:valAx>
        <c:axId val="145115652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4511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17330</xdr:rowOff>
    </xdr:from>
    <xdr:to>
      <xdr:col>8</xdr:col>
      <xdr:colOff>656650</xdr:colOff>
      <xdr:row>5</xdr:row>
      <xdr:rowOff>42708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560255"/>
          <a:ext cx="1447225" cy="38732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283210</xdr:colOff>
      <xdr:row>0</xdr:row>
      <xdr:rowOff>152400</xdr:rowOff>
    </xdr:from>
    <xdr:to>
      <xdr:col>3</xdr:col>
      <xdr:colOff>596900</xdr:colOff>
      <xdr:row>14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353060</xdr:colOff>
      <xdr:row>7</xdr:row>
      <xdr:rowOff>76200</xdr:rowOff>
    </xdr:from>
    <xdr:to>
      <xdr:col>9</xdr:col>
      <xdr:colOff>170180</xdr:colOff>
      <xdr:row>22</xdr:row>
      <xdr:rowOff>76200</xdr:rowOff>
    </xdr:to>
    <xdr:grpSp>
      <xdr:nvGrpSpPr>
        <xdr:cNvPr id="11" name="Grupo 10"/>
        <xdr:cNvGrpSpPr/>
      </xdr:nvGrpSpPr>
      <xdr:grpSpPr>
        <a:xfrm>
          <a:off x="2734310" y="1365250"/>
          <a:ext cx="4319270" cy="2762250"/>
          <a:chOff x="3688080" y="1451610"/>
          <a:chExt cx="4572000" cy="2743200"/>
        </a:xfrm>
      </xdr:grpSpPr>
      <xdr:graphicFrame macro="">
        <xdr:nvGraphicFramePr>
          <xdr:cNvPr id="3" name="Gráfico 2"/>
          <xdr:cNvGraphicFramePr/>
        </xdr:nvGraphicFramePr>
        <xdr:xfrm>
          <a:off x="3688080" y="145161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Conector recto 4"/>
          <xdr:cNvCxnSpPr/>
        </xdr:nvCxnSpPr>
        <xdr:spPr>
          <a:xfrm>
            <a:off x="5289624" y="1592580"/>
            <a:ext cx="7620" cy="2065020"/>
          </a:xfrm>
          <a:prstGeom prst="line">
            <a:avLst/>
          </a:prstGeom>
          <a:ln w="28575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6"/>
          <xdr:cNvCxnSpPr/>
        </xdr:nvCxnSpPr>
        <xdr:spPr>
          <a:xfrm>
            <a:off x="6697980" y="1592580"/>
            <a:ext cx="7620" cy="2065020"/>
          </a:xfrm>
          <a:prstGeom prst="line">
            <a:avLst/>
          </a:prstGeom>
          <a:ln w="28575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cto 7"/>
          <xdr:cNvCxnSpPr/>
        </xdr:nvCxnSpPr>
        <xdr:spPr>
          <a:xfrm flipH="1">
            <a:off x="5318760" y="1583646"/>
            <a:ext cx="1371600" cy="7620"/>
          </a:xfrm>
          <a:prstGeom prst="line">
            <a:avLst/>
          </a:prstGeom>
          <a:ln w="28575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abSelected="1" topLeftCell="A10" zoomScale="160" zoomScaleNormal="160" workbookViewId="0">
      <selection activeCell="H17" sqref="H17"/>
    </sheetView>
  </sheetViews>
  <sheetFormatPr baseColWidth="10" defaultRowHeight="14.4" x14ac:dyDescent="0.3"/>
  <cols>
    <col min="1" max="3" width="11.5546875" style="4"/>
    <col min="4" max="8" width="11.5546875" style="4" customWidth="1"/>
    <col min="9" max="16384" width="11.5546875" style="4"/>
  </cols>
  <sheetData>
    <row r="3" spans="2:8" x14ac:dyDescent="0.3">
      <c r="C3" s="1" t="s">
        <v>2</v>
      </c>
      <c r="D3" s="1" t="s">
        <v>3</v>
      </c>
      <c r="E3" s="1" t="s">
        <v>3</v>
      </c>
      <c r="F3" s="1" t="s">
        <v>3</v>
      </c>
      <c r="H3" s="1" t="s">
        <v>6</v>
      </c>
    </row>
    <row r="4" spans="2:8" x14ac:dyDescent="0.3">
      <c r="C4" s="2">
        <v>0.95</v>
      </c>
      <c r="D4" s="2">
        <v>0.05</v>
      </c>
      <c r="E4" s="3">
        <v>7.4999999999999997E-2</v>
      </c>
      <c r="F4" s="2">
        <v>0.1</v>
      </c>
    </row>
    <row r="5" spans="2:8" x14ac:dyDescent="0.3">
      <c r="B5" s="1" t="s">
        <v>1</v>
      </c>
      <c r="C5" s="1" t="s">
        <v>4</v>
      </c>
      <c r="D5" s="1" t="s">
        <v>0</v>
      </c>
      <c r="E5" s="1" t="s">
        <v>0</v>
      </c>
      <c r="F5" s="1" t="s">
        <v>0</v>
      </c>
    </row>
    <row r="6" spans="2:8" x14ac:dyDescent="0.3">
      <c r="B6" s="5">
        <v>2022</v>
      </c>
      <c r="C6" s="6">
        <v>3010</v>
      </c>
      <c r="D6" s="10">
        <f>((1.96)*(1.96)*(0.5)*(0.5)*(C20))/(((0.05)*(0.05)*(C20-1))+((1.96)*(1.96)*(0.5)*(0.5)))</f>
        <v>340.78015772907844</v>
      </c>
      <c r="E6" s="7">
        <f>((1.96)*(1.96)*(0.5)*(0.5)*(C20))/(((0.075)*(0.075)*(C20-1))+((1.96)*(1.96)*(0.5)*(0.5)))</f>
        <v>161.62361396677014</v>
      </c>
      <c r="F6" s="8">
        <f>((1.96)*(1.96)*(0.5)*(0.5)*(C20))/(((0.1)*(0.1)*(C20-1))+((1.96)*(1.96)*(0.5)*(0.5)))</f>
        <v>93.100378739082231</v>
      </c>
    </row>
    <row r="7" spans="2:8" x14ac:dyDescent="0.3">
      <c r="B7" s="5">
        <v>2023</v>
      </c>
      <c r="C7" s="6">
        <v>4716</v>
      </c>
      <c r="D7" s="10">
        <f>((1.96)*(1.96)*(0.5)*(0.5)*(C21))/(((0.05)*(0.05)*(C21-1))+((1.96)*(1.96)*(0.5)*(0.5)))</f>
        <v>355.29353069917397</v>
      </c>
      <c r="E7" s="7">
        <f>((1.96)*(1.96)*(0.5)*(0.5)*(C21))/(((0.075)*(0.075)*(C21-1))+((1.96)*(1.96)*(0.5)*(0.5)))</f>
        <v>164.80609410974893</v>
      </c>
      <c r="F7" s="8">
        <f>((1.96)*(1.96)*(0.5)*(0.5)*(C21))/(((0.1)*(0.1)*(C21-1))+((1.96)*(1.96)*(0.5)*(0.5)))</f>
        <v>94.142771625261886</v>
      </c>
    </row>
    <row r="8" spans="2:8" x14ac:dyDescent="0.3">
      <c r="B8" s="5">
        <v>2024</v>
      </c>
      <c r="C8" s="6">
        <v>1110</v>
      </c>
      <c r="D8" s="11">
        <f>((1.96)*(1.96)*(0.5)*(0.5)*(C22))/(((0.05)*(0.05)*(C22-1))+((1.96)*(1.96)*(0.5)*(0.5)))</f>
        <v>285.58064775375709</v>
      </c>
      <c r="E8" s="8">
        <f>((1.96)*(1.96)*(0.5)*(0.5)*(C22))/(((0.075)*(0.075)*(C22-1))+((1.96)*(1.96)*(0.5)*(0.5)))</f>
        <v>148.09200495934928</v>
      </c>
      <c r="F8" s="8">
        <f>((1.96)*(1.96)*(0.5)*(0.5)*(C22))/(((0.1)*(0.1)*(C22-1))+((1.96)*(1.96)*(0.5)*(0.5)))</f>
        <v>88.465445130452082</v>
      </c>
    </row>
    <row r="9" spans="2:8" x14ac:dyDescent="0.3">
      <c r="B9" s="1" t="s">
        <v>5</v>
      </c>
      <c r="C9" s="9">
        <f>SUM(C6:C8)</f>
        <v>8836</v>
      </c>
      <c r="D9" s="9">
        <f t="shared" ref="D9:F9" si="0">SUM(D6:D8)</f>
        <v>981.6543361820095</v>
      </c>
      <c r="E9" s="9">
        <f t="shared" si="0"/>
        <v>474.5217130358684</v>
      </c>
      <c r="F9" s="9">
        <f t="shared" si="0"/>
        <v>275.70859549479621</v>
      </c>
    </row>
    <row r="11" spans="2:8" x14ac:dyDescent="0.3"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</row>
    <row r="12" spans="2:8" x14ac:dyDescent="0.3">
      <c r="B12" s="1" t="s">
        <v>1</v>
      </c>
      <c r="C12" s="2" t="s">
        <v>7</v>
      </c>
      <c r="D12" s="2">
        <v>0.02</v>
      </c>
      <c r="E12" s="2">
        <v>0.03</v>
      </c>
      <c r="F12" s="2">
        <v>0.04</v>
      </c>
      <c r="G12" s="2">
        <v>0.05</v>
      </c>
      <c r="H12" s="2">
        <v>7.0000000000000007E-2</v>
      </c>
    </row>
    <row r="13" spans="2:8" x14ac:dyDescent="0.3">
      <c r="B13" s="5">
        <v>2022</v>
      </c>
      <c r="C13" s="12">
        <v>0.25</v>
      </c>
      <c r="D13" s="7">
        <f>$D$16*C13</f>
        <v>472.0371128515485</v>
      </c>
      <c r="E13" s="8">
        <f>C13*$E$16</f>
        <v>238.05513975695419</v>
      </c>
      <c r="F13" s="7">
        <f>$F$16*C13</f>
        <v>140.53175591531755</v>
      </c>
      <c r="G13" s="8">
        <f>C13*$G$16</f>
        <v>92.048455607669226</v>
      </c>
      <c r="H13" s="8">
        <f>C13*$H$16</f>
        <v>47.941977632598821</v>
      </c>
    </row>
    <row r="14" spans="2:8" x14ac:dyDescent="0.3">
      <c r="B14" s="5">
        <v>2023</v>
      </c>
      <c r="C14" s="12">
        <v>0.25</v>
      </c>
      <c r="D14" s="7">
        <f t="shared" ref="D14:D15" si="1">$D$16*C14</f>
        <v>472.0371128515485</v>
      </c>
      <c r="E14" s="8">
        <f t="shared" ref="E14:E15" si="2">C14*$E$16</f>
        <v>238.05513975695419</v>
      </c>
      <c r="F14" s="7">
        <f>$F$16*C14</f>
        <v>140.53175591531755</v>
      </c>
      <c r="G14" s="8">
        <f>C14*$G$16</f>
        <v>92.048455607669226</v>
      </c>
      <c r="H14" s="8">
        <f>C14*$H$16</f>
        <v>47.941977632598821</v>
      </c>
    </row>
    <row r="15" spans="2:8" x14ac:dyDescent="0.3">
      <c r="B15" s="5">
        <v>2024</v>
      </c>
      <c r="C15" s="12">
        <v>0.5</v>
      </c>
      <c r="D15" s="7">
        <f t="shared" si="1"/>
        <v>944.074225703097</v>
      </c>
      <c r="E15" s="8">
        <f t="shared" si="2"/>
        <v>476.11027951390838</v>
      </c>
      <c r="F15" s="7">
        <f>$F$16*C15</f>
        <v>281.06351183063509</v>
      </c>
      <c r="G15" s="8">
        <f>C15*$G$16</f>
        <v>184.09691121533845</v>
      </c>
      <c r="H15" s="8">
        <f>C15*$H$16</f>
        <v>95.883955265197642</v>
      </c>
    </row>
    <row r="16" spans="2:8" x14ac:dyDescent="0.3">
      <c r="D16" s="13">
        <f>((1.96)*(1.96)*(0.5)*(0.5)*(C23))/(((0.02)*(0.02)*(C23-1))+((1.96)*(1.96)*(0.5)*(0.5)))</f>
        <v>1888.148451406194</v>
      </c>
      <c r="E16" s="13">
        <f>((1.96)*(1.96)*(0.5)*(0.5)*(C23))/(((0.03)*(0.03)*(C23-1))+((1.96)*(1.96)*(0.5)*(0.5)))</f>
        <v>952.22055902781676</v>
      </c>
      <c r="F16" s="13">
        <f>((1.96)*(1.96)*(0.5)*(0.5)*(C23))/(((0.04)*(0.04)*(C23-1))+((1.96)*(1.96)*(0.5)*(0.5)))</f>
        <v>562.12702366127019</v>
      </c>
      <c r="G16" s="13">
        <f>((1.96)*(1.96)*(0.5)*(0.5)*(C23))/(((0.05)*(0.05)*(C23-1))+((1.96)*(1.96)*(0.5)*(0.5)))</f>
        <v>368.1938224306769</v>
      </c>
      <c r="H16" s="13">
        <f>((1.96)*(1.96)*(0.5)*(0.5)*(C23))/(((0.07)*(0.07)*(C23-1))+((1.96)*(1.96)*(0.5)*(0.5)))</f>
        <v>191.76791053039528</v>
      </c>
    </row>
    <row r="19" spans="2:6" x14ac:dyDescent="0.3">
      <c r="B19" s="1" t="s">
        <v>1</v>
      </c>
      <c r="C19" s="1" t="s">
        <v>4</v>
      </c>
      <c r="D19" s="2" t="s">
        <v>0</v>
      </c>
      <c r="E19" s="2" t="s">
        <v>7</v>
      </c>
      <c r="F19" s="2" t="s">
        <v>14</v>
      </c>
    </row>
    <row r="20" spans="2:6" x14ac:dyDescent="0.3">
      <c r="B20" s="5">
        <v>2022</v>
      </c>
      <c r="C20" s="6">
        <v>3010</v>
      </c>
      <c r="D20" s="24">
        <v>368.1938224306769</v>
      </c>
      <c r="E20" s="12">
        <v>0.25</v>
      </c>
      <c r="F20" s="8">
        <v>92.048455607669226</v>
      </c>
    </row>
    <row r="21" spans="2:6" x14ac:dyDescent="0.3">
      <c r="B21" s="5">
        <v>2023</v>
      </c>
      <c r="C21" s="6">
        <v>4716</v>
      </c>
      <c r="D21" s="24"/>
      <c r="E21" s="12">
        <v>0.25</v>
      </c>
      <c r="F21" s="8">
        <v>92.048455607669226</v>
      </c>
    </row>
    <row r="22" spans="2:6" x14ac:dyDescent="0.3">
      <c r="B22" s="5">
        <v>2024</v>
      </c>
      <c r="C22" s="6">
        <v>1110</v>
      </c>
      <c r="D22" s="24"/>
      <c r="E22" s="12">
        <v>0.5</v>
      </c>
      <c r="F22" s="8">
        <v>184.09691121533845</v>
      </c>
    </row>
    <row r="23" spans="2:6" x14ac:dyDescent="0.3">
      <c r="B23" s="16" t="s">
        <v>5</v>
      </c>
      <c r="C23" s="6">
        <f>SUM(C20:C22)</f>
        <v>8836</v>
      </c>
      <c r="D23" s="24"/>
      <c r="E23" s="17">
        <v>1</v>
      </c>
      <c r="F23" s="8">
        <v>368.1938224306769</v>
      </c>
    </row>
  </sheetData>
  <mergeCells count="1">
    <mergeCell ref="D20:D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D1" zoomScale="120" zoomScaleNormal="120" workbookViewId="0">
      <selection activeCell="N6" sqref="N6"/>
    </sheetView>
  </sheetViews>
  <sheetFormatPr baseColWidth="10" defaultRowHeight="14.4" x14ac:dyDescent="0.3"/>
  <cols>
    <col min="1" max="1" width="11.5546875" style="4"/>
    <col min="2" max="7" width="11.5546875" style="4" customWidth="1"/>
    <col min="8" max="8" width="7.77734375" style="4" customWidth="1"/>
    <col min="9" max="16" width="11.5546875" style="4"/>
    <col min="17" max="17" width="11.5546875" style="18"/>
    <col min="18" max="16384" width="11.5546875" style="4"/>
  </cols>
  <sheetData>
    <row r="1" spans="1:18" x14ac:dyDescent="0.3">
      <c r="A1" s="22"/>
      <c r="B1" s="22"/>
      <c r="C1" s="22"/>
      <c r="D1" s="22"/>
      <c r="E1" s="22"/>
      <c r="F1" s="22"/>
      <c r="G1" s="22"/>
      <c r="H1" s="22"/>
    </row>
    <row r="2" spans="1:18" x14ac:dyDescent="0.3">
      <c r="A2" s="22"/>
      <c r="B2" s="22"/>
      <c r="C2" s="22"/>
      <c r="D2" s="22"/>
      <c r="E2" s="22"/>
      <c r="F2" s="22"/>
      <c r="G2" s="22"/>
      <c r="H2" s="22"/>
      <c r="I2" s="1" t="s">
        <v>1</v>
      </c>
      <c r="J2" s="1" t="s">
        <v>4</v>
      </c>
      <c r="K2" s="2" t="s">
        <v>7</v>
      </c>
      <c r="L2" s="2" t="s">
        <v>11</v>
      </c>
      <c r="M2" s="2" t="s">
        <v>12</v>
      </c>
      <c r="N2" s="2" t="s">
        <v>8</v>
      </c>
      <c r="O2" s="2" t="s">
        <v>9</v>
      </c>
      <c r="P2" s="2" t="s">
        <v>10</v>
      </c>
      <c r="Q2" s="3">
        <v>0.33300000000000002</v>
      </c>
      <c r="R2" s="2" t="s">
        <v>17</v>
      </c>
    </row>
    <row r="3" spans="1:18" x14ac:dyDescent="0.3">
      <c r="A3" s="22"/>
      <c r="B3" s="22"/>
      <c r="C3" s="22"/>
      <c r="D3" s="22"/>
      <c r="E3" s="22"/>
      <c r="F3" s="22"/>
      <c r="G3" s="22"/>
      <c r="H3" s="22"/>
      <c r="I3" s="5">
        <v>2022</v>
      </c>
      <c r="J3" s="6">
        <v>3010</v>
      </c>
      <c r="K3" s="12">
        <v>0.25</v>
      </c>
      <c r="L3" s="7">
        <v>472.0371128515485</v>
      </c>
      <c r="M3" s="7">
        <v>238.05513975695419</v>
      </c>
      <c r="N3" s="21">
        <v>140</v>
      </c>
      <c r="O3" s="19">
        <v>92.048455607669226</v>
      </c>
      <c r="P3" s="20">
        <v>47.941977632598821</v>
      </c>
      <c r="Q3" s="7">
        <v>187</v>
      </c>
      <c r="R3" s="7"/>
    </row>
    <row r="4" spans="1:18" x14ac:dyDescent="0.3">
      <c r="A4" s="22"/>
      <c r="B4" s="22"/>
      <c r="C4" s="22"/>
      <c r="D4" s="22"/>
      <c r="E4" s="22"/>
      <c r="F4" s="22"/>
      <c r="G4" s="22"/>
      <c r="H4" s="22"/>
      <c r="I4" s="5">
        <v>2023</v>
      </c>
      <c r="J4" s="6">
        <v>4716</v>
      </c>
      <c r="K4" s="12">
        <v>0.25</v>
      </c>
      <c r="L4" s="7">
        <v>472.0371128515485</v>
      </c>
      <c r="M4" s="7">
        <v>238.05513975695419</v>
      </c>
      <c r="N4" s="21">
        <v>140</v>
      </c>
      <c r="O4" s="19">
        <v>92.048455607669226</v>
      </c>
      <c r="P4" s="20">
        <v>47.941977632598821</v>
      </c>
      <c r="Q4" s="7">
        <v>187</v>
      </c>
      <c r="R4" s="7"/>
    </row>
    <row r="5" spans="1:18" x14ac:dyDescent="0.3">
      <c r="A5" s="22"/>
      <c r="B5" s="22"/>
      <c r="C5" s="22"/>
      <c r="D5" s="22"/>
      <c r="E5" s="22"/>
      <c r="F5" s="22"/>
      <c r="G5" s="22"/>
      <c r="H5" s="22"/>
      <c r="I5" s="5">
        <v>2024</v>
      </c>
      <c r="J5" s="6">
        <v>1110</v>
      </c>
      <c r="K5" s="12">
        <v>0.5</v>
      </c>
      <c r="L5" s="7">
        <v>944.074225703097</v>
      </c>
      <c r="M5" s="7">
        <v>476.11027951390838</v>
      </c>
      <c r="N5" s="21">
        <v>281.06351183063509</v>
      </c>
      <c r="O5" s="19">
        <v>184.09691121533845</v>
      </c>
      <c r="P5" s="20">
        <v>95.883955265197642</v>
      </c>
      <c r="Q5" s="7">
        <v>187</v>
      </c>
      <c r="R5" s="7"/>
    </row>
    <row r="6" spans="1:18" x14ac:dyDescent="0.3">
      <c r="A6" s="22"/>
      <c r="B6" s="22"/>
      <c r="C6" s="22"/>
      <c r="D6" s="22"/>
      <c r="E6" s="22"/>
      <c r="F6" s="22"/>
      <c r="G6" s="22"/>
      <c r="H6" s="22"/>
      <c r="I6" s="1" t="s">
        <v>5</v>
      </c>
      <c r="J6" s="1">
        <f>SUM(J3:J5)</f>
        <v>8836</v>
      </c>
      <c r="K6" s="14">
        <f>SUM(K3:K5)</f>
        <v>1</v>
      </c>
      <c r="L6" s="15">
        <v>1888.148451406194</v>
      </c>
      <c r="M6" s="15">
        <v>952.22055902781676</v>
      </c>
      <c r="N6" s="15">
        <f>SUM(N3:N5)</f>
        <v>561.06351183063509</v>
      </c>
      <c r="O6" s="15">
        <v>368.1938224306769</v>
      </c>
      <c r="P6" s="15">
        <v>191.76791053039528</v>
      </c>
      <c r="Q6" s="15">
        <f>SUM(Q3:Q5)</f>
        <v>561</v>
      </c>
      <c r="R6" s="15"/>
    </row>
    <row r="7" spans="1:18" x14ac:dyDescent="0.3">
      <c r="A7" s="22"/>
      <c r="B7" s="22"/>
      <c r="C7" s="22"/>
      <c r="D7" s="22"/>
      <c r="E7" s="22"/>
      <c r="F7" s="22"/>
      <c r="G7" s="22"/>
      <c r="H7" s="22"/>
      <c r="P7" s="23"/>
    </row>
    <row r="8" spans="1:18" x14ac:dyDescent="0.3">
      <c r="M8" s="22"/>
      <c r="N8" s="2" t="s">
        <v>13</v>
      </c>
      <c r="O8" s="2" t="s">
        <v>5</v>
      </c>
      <c r="P8" s="23"/>
    </row>
    <row r="9" spans="1:18" x14ac:dyDescent="0.3">
      <c r="N9" s="7">
        <f>N3-O3</f>
        <v>47.951544392330774</v>
      </c>
      <c r="O9" s="7">
        <v>140</v>
      </c>
      <c r="P9" s="23"/>
    </row>
    <row r="10" spans="1:18" x14ac:dyDescent="0.3">
      <c r="L10" s="22"/>
      <c r="N10" s="7">
        <f t="shared" ref="N10" si="0">N4-O4</f>
        <v>47.951544392330774</v>
      </c>
      <c r="O10" s="7">
        <v>140</v>
      </c>
      <c r="P10" s="23"/>
    </row>
    <row r="11" spans="1:18" x14ac:dyDescent="0.3">
      <c r="F11" s="1" t="s">
        <v>1</v>
      </c>
      <c r="G11" s="2" t="s">
        <v>8</v>
      </c>
      <c r="H11" s="2" t="s">
        <v>9</v>
      </c>
      <c r="I11" s="2" t="s">
        <v>10</v>
      </c>
      <c r="L11" s="22"/>
      <c r="M11" s="18"/>
      <c r="N11" s="7">
        <f>N5-O5</f>
        <v>96.966600615296642</v>
      </c>
      <c r="O11" s="7">
        <v>281.06351183063509</v>
      </c>
      <c r="P11" s="23"/>
    </row>
    <row r="12" spans="1:18" x14ac:dyDescent="0.3">
      <c r="B12" s="5">
        <v>2022</v>
      </c>
      <c r="C12" s="6">
        <v>3010</v>
      </c>
      <c r="F12" s="5">
        <v>2022</v>
      </c>
      <c r="G12" s="7">
        <v>140.53175591531755</v>
      </c>
      <c r="H12" s="8">
        <v>92.048455607669226</v>
      </c>
      <c r="I12" s="8">
        <v>47.941977632598821</v>
      </c>
      <c r="M12" s="18"/>
      <c r="N12" s="7">
        <v>193</v>
      </c>
      <c r="O12" s="7">
        <f>SUM(O9:O11)</f>
        <v>561.06351183063509</v>
      </c>
      <c r="P12" s="23"/>
    </row>
    <row r="13" spans="1:18" x14ac:dyDescent="0.3">
      <c r="B13" s="5">
        <v>2023</v>
      </c>
      <c r="C13" s="6">
        <v>4716</v>
      </c>
      <c r="F13" s="5">
        <v>2023</v>
      </c>
      <c r="G13" s="7">
        <v>140.53175591531755</v>
      </c>
      <c r="H13" s="8">
        <v>92.048455607669226</v>
      </c>
      <c r="I13" s="8">
        <v>47.941977632598821</v>
      </c>
      <c r="M13" s="18"/>
    </row>
    <row r="14" spans="1:18" x14ac:dyDescent="0.3">
      <c r="B14" s="5">
        <v>2024</v>
      </c>
      <c r="C14" s="6">
        <v>1110</v>
      </c>
      <c r="F14" s="5">
        <v>2024</v>
      </c>
      <c r="G14" s="7">
        <v>281.06351183063509</v>
      </c>
      <c r="H14" s="8">
        <v>184.09691121533845</v>
      </c>
      <c r="I14" s="8">
        <v>95.883955265197642</v>
      </c>
      <c r="M14" s="18"/>
      <c r="N14" s="7" t="s">
        <v>15</v>
      </c>
      <c r="O14" s="7">
        <v>213</v>
      </c>
      <c r="P14" s="23"/>
    </row>
    <row r="15" spans="1:18" x14ac:dyDescent="0.3">
      <c r="N15" s="7" t="s">
        <v>16</v>
      </c>
      <c r="O15" s="7">
        <f>O12-O14</f>
        <v>348.06351183063509</v>
      </c>
      <c r="P15" s="2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Valcarcel Pineda</dc:creator>
  <cp:lastModifiedBy>Paolo Valcarcel Pineda</cp:lastModifiedBy>
  <dcterms:created xsi:type="dcterms:W3CDTF">2024-05-30T01:26:49Z</dcterms:created>
  <dcterms:modified xsi:type="dcterms:W3CDTF">2024-12-03T20:29:06Z</dcterms:modified>
</cp:coreProperties>
</file>