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BCB25E5-8B34-4810-8F08-4AFE025CDB88}" xr6:coauthVersionLast="47" xr6:coauthVersionMax="47" xr10:uidLastSave="{00000000-0000-0000-0000-000000000000}"/>
  <bookViews>
    <workbookView xWindow="21840" yWindow="-103" windowWidth="22149" windowHeight="13920" tabRatio="778" xr2:uid="{00000000-000D-0000-FFFF-FFFF00000000}"/>
  </bookViews>
  <sheets>
    <sheet name="ABAQUS中塑性损伤模型参数输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AD7" i="1"/>
  <c r="AB7" i="1"/>
  <c r="Y7" i="1"/>
  <c r="X7" i="1"/>
  <c r="D4" i="1"/>
  <c r="E4" i="1"/>
  <c r="G4" i="1" s="1"/>
  <c r="F4" i="1" l="1"/>
  <c r="C8" i="1"/>
  <c r="C13" i="1"/>
  <c r="C12" i="1"/>
  <c r="C35" i="1"/>
  <c r="C21" i="1"/>
  <c r="C61" i="1"/>
  <c r="C47" i="1"/>
  <c r="C22" i="1"/>
  <c r="C60" i="1"/>
  <c r="C59" i="1"/>
  <c r="C45" i="1"/>
  <c r="C31" i="1"/>
  <c r="C20" i="1"/>
  <c r="C69" i="1"/>
  <c r="C55" i="1"/>
  <c r="C44" i="1"/>
  <c r="C30" i="1"/>
  <c r="C19" i="1"/>
  <c r="C36" i="1"/>
  <c r="C7" i="1"/>
  <c r="C46" i="1"/>
  <c r="C70" i="1"/>
  <c r="C68" i="1"/>
  <c r="C54" i="1"/>
  <c r="C43" i="1"/>
  <c r="C29" i="1"/>
  <c r="C14" i="1"/>
  <c r="C67" i="1"/>
  <c r="C53" i="1"/>
  <c r="C39" i="1"/>
  <c r="C28" i="1"/>
  <c r="C63" i="1"/>
  <c r="C52" i="1"/>
  <c r="C38" i="1"/>
  <c r="C27" i="1"/>
  <c r="C62" i="1"/>
  <c r="C51" i="1"/>
  <c r="C37" i="1"/>
  <c r="C23" i="1"/>
  <c r="C11" i="1"/>
  <c r="C15" i="1"/>
  <c r="C66" i="1"/>
  <c r="C58" i="1"/>
  <c r="C50" i="1"/>
  <c r="C42" i="1"/>
  <c r="C34" i="1"/>
  <c r="C26" i="1"/>
  <c r="C18" i="1"/>
  <c r="C10" i="1"/>
  <c r="B7" i="1"/>
  <c r="C65" i="1"/>
  <c r="C57" i="1"/>
  <c r="C49" i="1"/>
  <c r="C41" i="1"/>
  <c r="C33" i="1"/>
  <c r="C25" i="1"/>
  <c r="C17" i="1"/>
  <c r="C9" i="1"/>
  <c r="C64" i="1"/>
  <c r="C56" i="1"/>
  <c r="C48" i="1"/>
  <c r="C40" i="1"/>
  <c r="C32" i="1"/>
  <c r="C24" i="1"/>
  <c r="C16" i="1"/>
  <c r="B29" i="1"/>
  <c r="D29" i="1" s="1"/>
  <c r="I29" i="1" s="1"/>
  <c r="K29" i="1" s="1"/>
  <c r="Z30" i="1" s="1"/>
  <c r="B30" i="1"/>
  <c r="D30" i="1" s="1"/>
  <c r="I30" i="1" s="1"/>
  <c r="K30" i="1" s="1"/>
  <c r="Z31" i="1" s="1"/>
  <c r="B34" i="1"/>
  <c r="D34" i="1" s="1"/>
  <c r="I34" i="1" s="1"/>
  <c r="K34" i="1" s="1"/>
  <c r="Z35" i="1" s="1"/>
  <c r="B38" i="1"/>
  <c r="D38" i="1" s="1"/>
  <c r="I38" i="1" s="1"/>
  <c r="K38" i="1" s="1"/>
  <c r="Z39" i="1" s="1"/>
  <c r="B41" i="1"/>
  <c r="D41" i="1" s="1"/>
  <c r="I41" i="1" s="1"/>
  <c r="K41" i="1" s="1"/>
  <c r="Z42" i="1" s="1"/>
  <c r="B42" i="1"/>
  <c r="D42" i="1" s="1"/>
  <c r="I42" i="1" s="1"/>
  <c r="K42" i="1" s="1"/>
  <c r="Z43" i="1" s="1"/>
  <c r="B50" i="1"/>
  <c r="D50" i="1" s="1"/>
  <c r="I50" i="1" s="1"/>
  <c r="K50" i="1" s="1"/>
  <c r="Z51" i="1" s="1"/>
  <c r="B51" i="1"/>
  <c r="D51" i="1" s="1"/>
  <c r="I51" i="1" s="1"/>
  <c r="K51" i="1" s="1"/>
  <c r="Z52" i="1" s="1"/>
  <c r="B52" i="1"/>
  <c r="D52" i="1" s="1"/>
  <c r="I52" i="1" s="1"/>
  <c r="K52" i="1" s="1"/>
  <c r="Z53" i="1" s="1"/>
  <c r="B60" i="1"/>
  <c r="D60" i="1" s="1"/>
  <c r="I60" i="1" s="1"/>
  <c r="K60" i="1" s="1"/>
  <c r="Z61" i="1" s="1"/>
  <c r="B61" i="1"/>
  <c r="D61" i="1" s="1"/>
  <c r="I61" i="1" s="1"/>
  <c r="K61" i="1" s="1"/>
  <c r="Z62" i="1" s="1"/>
  <c r="B62" i="1"/>
  <c r="D62" i="1" s="1"/>
  <c r="I62" i="1" s="1"/>
  <c r="K62" i="1" s="1"/>
  <c r="Z63" i="1" s="1"/>
  <c r="B70" i="1"/>
  <c r="D70" i="1" s="1"/>
  <c r="I70" i="1" s="1"/>
  <c r="K70" i="1" s="1"/>
  <c r="B10" i="1"/>
  <c r="B11" i="1"/>
  <c r="B19" i="1"/>
  <c r="D19" i="1" s="1"/>
  <c r="I19" i="1" s="1"/>
  <c r="K19" i="1" s="1"/>
  <c r="Z20" i="1" s="1"/>
  <c r="B20" i="1"/>
  <c r="D20" i="1" s="1"/>
  <c r="I20" i="1" s="1"/>
  <c r="K20" i="1" s="1"/>
  <c r="Z21" i="1" s="1"/>
  <c r="B21" i="1"/>
  <c r="D21" i="1" s="1"/>
  <c r="I21" i="1" s="1"/>
  <c r="K21" i="1" s="1"/>
  <c r="Z22" i="1" s="1"/>
  <c r="B35" i="1"/>
  <c r="D35" i="1" s="1"/>
  <c r="I35" i="1" s="1"/>
  <c r="K35" i="1" s="1"/>
  <c r="Z36" i="1" s="1"/>
  <c r="F12" i="1" l="1"/>
  <c r="G18" i="1"/>
  <c r="G26" i="1"/>
  <c r="G34" i="1"/>
  <c r="G42" i="1"/>
  <c r="G50" i="1"/>
  <c r="G58" i="1"/>
  <c r="G66" i="1"/>
  <c r="G11" i="1"/>
  <c r="G19" i="1"/>
  <c r="G27" i="1"/>
  <c r="G35" i="1"/>
  <c r="G43" i="1"/>
  <c r="G51" i="1"/>
  <c r="G59" i="1"/>
  <c r="G67" i="1"/>
  <c r="G12" i="1"/>
  <c r="G20" i="1"/>
  <c r="G36" i="1"/>
  <c r="G52" i="1"/>
  <c r="G60" i="1"/>
  <c r="G7" i="1"/>
  <c r="G13" i="1"/>
  <c r="G21" i="1"/>
  <c r="G37" i="1"/>
  <c r="G53" i="1"/>
  <c r="G69" i="1"/>
  <c r="G28" i="1"/>
  <c r="G44" i="1"/>
  <c r="G68" i="1"/>
  <c r="G29" i="1"/>
  <c r="G45" i="1"/>
  <c r="G61" i="1"/>
  <c r="G14" i="1"/>
  <c r="G22" i="1"/>
  <c r="G30" i="1"/>
  <c r="G38" i="1"/>
  <c r="G46" i="1"/>
  <c r="G54" i="1"/>
  <c r="G62" i="1"/>
  <c r="G70" i="1"/>
  <c r="G15" i="1"/>
  <c r="G23" i="1"/>
  <c r="G31" i="1"/>
  <c r="G39" i="1"/>
  <c r="G47" i="1"/>
  <c r="G55" i="1"/>
  <c r="G63" i="1"/>
  <c r="G8" i="1"/>
  <c r="G16" i="1"/>
  <c r="G24" i="1"/>
  <c r="G32" i="1"/>
  <c r="G40" i="1"/>
  <c r="G48" i="1"/>
  <c r="G56" i="1"/>
  <c r="G64" i="1"/>
  <c r="G9" i="1"/>
  <c r="G17" i="1"/>
  <c r="G25" i="1"/>
  <c r="G33" i="1"/>
  <c r="G41" i="1"/>
  <c r="G49" i="1"/>
  <c r="G57" i="1"/>
  <c r="G65" i="1"/>
  <c r="G10" i="1"/>
  <c r="F60" i="1"/>
  <c r="H60" i="1" s="1"/>
  <c r="J60" i="1" s="1"/>
  <c r="L60" i="1" s="1"/>
  <c r="F59" i="1"/>
  <c r="H59" i="1" s="1"/>
  <c r="F50" i="1"/>
  <c r="H50" i="1" s="1"/>
  <c r="J50" i="1" s="1"/>
  <c r="L50" i="1" s="1"/>
  <c r="F49" i="1"/>
  <c r="H49" i="1" s="1"/>
  <c r="F40" i="1"/>
  <c r="H40" i="1" s="1"/>
  <c r="F32" i="1"/>
  <c r="H32" i="1" s="1"/>
  <c r="F62" i="1"/>
  <c r="H62" i="1" s="1"/>
  <c r="J62" i="1" s="1"/>
  <c r="L62" i="1" s="1"/>
  <c r="F61" i="1"/>
  <c r="H61" i="1" s="1"/>
  <c r="J61" i="1" s="1"/>
  <c r="L61" i="1" s="1"/>
  <c r="F52" i="1"/>
  <c r="H52" i="1" s="1"/>
  <c r="J52" i="1" s="1"/>
  <c r="L52" i="1" s="1"/>
  <c r="F51" i="1"/>
  <c r="H51" i="1" s="1"/>
  <c r="J51" i="1" s="1"/>
  <c r="L51" i="1" s="1"/>
  <c r="F42" i="1"/>
  <c r="H42" i="1" s="1"/>
  <c r="J42" i="1" s="1"/>
  <c r="L42" i="1" s="1"/>
  <c r="F41" i="1"/>
  <c r="H41" i="1" s="1"/>
  <c r="J41" i="1" s="1"/>
  <c r="L41" i="1" s="1"/>
  <c r="F24" i="1"/>
  <c r="H24" i="1" s="1"/>
  <c r="F16" i="1"/>
  <c r="H16" i="1" s="1"/>
  <c r="F54" i="1"/>
  <c r="H54" i="1" s="1"/>
  <c r="F53" i="1"/>
  <c r="H53" i="1" s="1"/>
  <c r="F44" i="1"/>
  <c r="H44" i="1" s="1"/>
  <c r="F43" i="1"/>
  <c r="H43" i="1" s="1"/>
  <c r="F34" i="1"/>
  <c r="H34" i="1" s="1"/>
  <c r="J34" i="1" s="1"/>
  <c r="L34" i="1" s="1"/>
  <c r="F33" i="1"/>
  <c r="H33" i="1" s="1"/>
  <c r="F8" i="1"/>
  <c r="F7" i="1"/>
  <c r="F46" i="1"/>
  <c r="H46" i="1" s="1"/>
  <c r="F45" i="1"/>
  <c r="H45" i="1" s="1"/>
  <c r="F36" i="1"/>
  <c r="H36" i="1" s="1"/>
  <c r="F35" i="1"/>
  <c r="H35" i="1" s="1"/>
  <c r="J35" i="1" s="1"/>
  <c r="L35" i="1" s="1"/>
  <c r="F26" i="1"/>
  <c r="H26" i="1" s="1"/>
  <c r="F25" i="1"/>
  <c r="H25" i="1" s="1"/>
  <c r="F55" i="1"/>
  <c r="H55" i="1" s="1"/>
  <c r="F63" i="1"/>
  <c r="H63" i="1" s="1"/>
  <c r="F38" i="1"/>
  <c r="H38" i="1" s="1"/>
  <c r="J38" i="1" s="1"/>
  <c r="L38" i="1" s="1"/>
  <c r="F37" i="1"/>
  <c r="H37" i="1" s="1"/>
  <c r="F28" i="1"/>
  <c r="H28" i="1" s="1"/>
  <c r="F18" i="1"/>
  <c r="H18" i="1" s="1"/>
  <c r="F47" i="1"/>
  <c r="H47" i="1" s="1"/>
  <c r="F29" i="1"/>
  <c r="H29" i="1" s="1"/>
  <c r="J29" i="1" s="1"/>
  <c r="L29" i="1" s="1"/>
  <c r="F20" i="1"/>
  <c r="H20" i="1" s="1"/>
  <c r="J20" i="1" s="1"/>
  <c r="L20" i="1" s="1"/>
  <c r="F19" i="1"/>
  <c r="H19" i="1" s="1"/>
  <c r="J19" i="1" s="1"/>
  <c r="L19" i="1" s="1"/>
  <c r="F10" i="1"/>
  <c r="F9" i="1"/>
  <c r="F23" i="1"/>
  <c r="H23" i="1" s="1"/>
  <c r="F31" i="1"/>
  <c r="H31" i="1" s="1"/>
  <c r="F22" i="1"/>
  <c r="H22" i="1" s="1"/>
  <c r="F21" i="1"/>
  <c r="H21" i="1" s="1"/>
  <c r="J21" i="1" s="1"/>
  <c r="L21" i="1" s="1"/>
  <c r="F11" i="1"/>
  <c r="F65" i="1"/>
  <c r="H65" i="1" s="1"/>
  <c r="F66" i="1"/>
  <c r="H66" i="1" s="1"/>
  <c r="F64" i="1"/>
  <c r="H64" i="1" s="1"/>
  <c r="F15" i="1"/>
  <c r="H15" i="1" s="1"/>
  <c r="F14" i="1"/>
  <c r="H14" i="1" s="1"/>
  <c r="F13" i="1"/>
  <c r="F27" i="1"/>
  <c r="H27" i="1" s="1"/>
  <c r="F17" i="1"/>
  <c r="H17" i="1" s="1"/>
  <c r="F39" i="1"/>
  <c r="H39" i="1" s="1"/>
  <c r="F30" i="1"/>
  <c r="H30" i="1" s="1"/>
  <c r="J30" i="1" s="1"/>
  <c r="L30" i="1" s="1"/>
  <c r="F68" i="1"/>
  <c r="H68" i="1" s="1"/>
  <c r="F67" i="1"/>
  <c r="H67" i="1" s="1"/>
  <c r="F58" i="1"/>
  <c r="H58" i="1" s="1"/>
  <c r="F57" i="1"/>
  <c r="H57" i="1" s="1"/>
  <c r="F56" i="1"/>
  <c r="H56" i="1" s="1"/>
  <c r="F48" i="1"/>
  <c r="H48" i="1" s="1"/>
  <c r="F70" i="1"/>
  <c r="H70" i="1" s="1"/>
  <c r="J70" i="1" s="1"/>
  <c r="L70" i="1" s="1"/>
  <c r="F69" i="1"/>
  <c r="H69" i="1" s="1"/>
  <c r="B28" i="1"/>
  <c r="D28" i="1" s="1"/>
  <c r="I28" i="1" s="1"/>
  <c r="K28" i="1" s="1"/>
  <c r="Z29" i="1" s="1"/>
  <c r="B18" i="1"/>
  <c r="D18" i="1" s="1"/>
  <c r="I18" i="1" s="1"/>
  <c r="K18" i="1" s="1"/>
  <c r="Z19" i="1" s="1"/>
  <c r="B69" i="1"/>
  <c r="D69" i="1" s="1"/>
  <c r="I69" i="1" s="1"/>
  <c r="K69" i="1" s="1"/>
  <c r="Z70" i="1" s="1"/>
  <c r="B59" i="1"/>
  <c r="D59" i="1" s="1"/>
  <c r="I59" i="1" s="1"/>
  <c r="K59" i="1" s="1"/>
  <c r="Z60" i="1" s="1"/>
  <c r="B49" i="1"/>
  <c r="D49" i="1" s="1"/>
  <c r="I49" i="1" s="1"/>
  <c r="K49" i="1" s="1"/>
  <c r="Z50" i="1" s="1"/>
  <c r="B37" i="1"/>
  <c r="D37" i="1" s="1"/>
  <c r="I37" i="1" s="1"/>
  <c r="K37" i="1" s="1"/>
  <c r="Z38" i="1" s="1"/>
  <c r="B26" i="1"/>
  <c r="D26" i="1" s="1"/>
  <c r="I26" i="1" s="1"/>
  <c r="K26" i="1" s="1"/>
  <c r="Z27" i="1" s="1"/>
  <c r="B15" i="1"/>
  <c r="D15" i="1" s="1"/>
  <c r="I15" i="1" s="1"/>
  <c r="K15" i="1" s="1"/>
  <c r="Z16" i="1" s="1"/>
  <c r="B68" i="1"/>
  <c r="D68" i="1" s="1"/>
  <c r="I68" i="1" s="1"/>
  <c r="K68" i="1" s="1"/>
  <c r="Z69" i="1" s="1"/>
  <c r="B46" i="1"/>
  <c r="D46" i="1" s="1"/>
  <c r="I46" i="1" s="1"/>
  <c r="K46" i="1" s="1"/>
  <c r="Z47" i="1" s="1"/>
  <c r="B36" i="1"/>
  <c r="D36" i="1" s="1"/>
  <c r="I36" i="1" s="1"/>
  <c r="K36" i="1" s="1"/>
  <c r="Z37" i="1" s="1"/>
  <c r="B25" i="1"/>
  <c r="D25" i="1" s="1"/>
  <c r="I25" i="1" s="1"/>
  <c r="K25" i="1" s="1"/>
  <c r="Z26" i="1" s="1"/>
  <c r="B58" i="1"/>
  <c r="D58" i="1" s="1"/>
  <c r="I58" i="1" s="1"/>
  <c r="K58" i="1" s="1"/>
  <c r="Z59" i="1" s="1"/>
  <c r="B14" i="1"/>
  <c r="D14" i="1" s="1"/>
  <c r="I14" i="1" s="1"/>
  <c r="K14" i="1" s="1"/>
  <c r="Z15" i="1" s="1"/>
  <c r="B67" i="1"/>
  <c r="D67" i="1" s="1"/>
  <c r="I67" i="1" s="1"/>
  <c r="K67" i="1" s="1"/>
  <c r="Z68" i="1" s="1"/>
  <c r="B57" i="1"/>
  <c r="D57" i="1" s="1"/>
  <c r="I57" i="1" s="1"/>
  <c r="K57" i="1" s="1"/>
  <c r="Z58" i="1" s="1"/>
  <c r="B45" i="1"/>
  <c r="D45" i="1" s="1"/>
  <c r="I45" i="1" s="1"/>
  <c r="K45" i="1" s="1"/>
  <c r="Z46" i="1" s="1"/>
  <c r="B13" i="1"/>
  <c r="D13" i="1" s="1"/>
  <c r="B66" i="1"/>
  <c r="D66" i="1" s="1"/>
  <c r="I66" i="1" s="1"/>
  <c r="K66" i="1" s="1"/>
  <c r="Z67" i="1" s="1"/>
  <c r="B54" i="1"/>
  <c r="D54" i="1" s="1"/>
  <c r="I54" i="1" s="1"/>
  <c r="K54" i="1" s="1"/>
  <c r="Z55" i="1" s="1"/>
  <c r="B44" i="1"/>
  <c r="D44" i="1" s="1"/>
  <c r="I44" i="1" s="1"/>
  <c r="K44" i="1" s="1"/>
  <c r="Z45" i="1" s="1"/>
  <c r="B22" i="1"/>
  <c r="D22" i="1" s="1"/>
  <c r="I22" i="1" s="1"/>
  <c r="K22" i="1" s="1"/>
  <c r="Z23" i="1" s="1"/>
  <c r="B12" i="1"/>
  <c r="B65" i="1"/>
  <c r="D65" i="1" s="1"/>
  <c r="I65" i="1" s="1"/>
  <c r="K65" i="1" s="1"/>
  <c r="Z66" i="1" s="1"/>
  <c r="B53" i="1"/>
  <c r="D53" i="1" s="1"/>
  <c r="I53" i="1" s="1"/>
  <c r="K53" i="1" s="1"/>
  <c r="Z54" i="1" s="1"/>
  <c r="B43" i="1"/>
  <c r="D43" i="1" s="1"/>
  <c r="I43" i="1" s="1"/>
  <c r="K43" i="1" s="1"/>
  <c r="Z44" i="1" s="1"/>
  <c r="B33" i="1"/>
  <c r="D33" i="1" s="1"/>
  <c r="I33" i="1" s="1"/>
  <c r="K33" i="1" s="1"/>
  <c r="Z34" i="1" s="1"/>
  <c r="B27" i="1"/>
  <c r="D27" i="1" s="1"/>
  <c r="I27" i="1" s="1"/>
  <c r="K27" i="1" s="1"/>
  <c r="Z28" i="1" s="1"/>
  <c r="B17" i="1"/>
  <c r="D17" i="1" s="1"/>
  <c r="I17" i="1" s="1"/>
  <c r="K17" i="1" s="1"/>
  <c r="Z18" i="1" s="1"/>
  <c r="B9" i="1"/>
  <c r="B64" i="1"/>
  <c r="D64" i="1" s="1"/>
  <c r="I64" i="1" s="1"/>
  <c r="K64" i="1" s="1"/>
  <c r="Z65" i="1" s="1"/>
  <c r="B56" i="1"/>
  <c r="D56" i="1" s="1"/>
  <c r="I56" i="1" s="1"/>
  <c r="K56" i="1" s="1"/>
  <c r="Z57" i="1" s="1"/>
  <c r="B48" i="1"/>
  <c r="D48" i="1" s="1"/>
  <c r="I48" i="1" s="1"/>
  <c r="K48" i="1" s="1"/>
  <c r="Z49" i="1" s="1"/>
  <c r="B40" i="1"/>
  <c r="D40" i="1" s="1"/>
  <c r="I40" i="1" s="1"/>
  <c r="K40" i="1" s="1"/>
  <c r="Z41" i="1" s="1"/>
  <c r="B32" i="1"/>
  <c r="D32" i="1" s="1"/>
  <c r="I32" i="1" s="1"/>
  <c r="K32" i="1" s="1"/>
  <c r="Z33" i="1" s="1"/>
  <c r="B24" i="1"/>
  <c r="D24" i="1" s="1"/>
  <c r="I24" i="1" s="1"/>
  <c r="K24" i="1" s="1"/>
  <c r="Z25" i="1" s="1"/>
  <c r="B16" i="1"/>
  <c r="D16" i="1" s="1"/>
  <c r="I16" i="1" s="1"/>
  <c r="K16" i="1" s="1"/>
  <c r="Z17" i="1" s="1"/>
  <c r="B8" i="1"/>
  <c r="B63" i="1"/>
  <c r="D63" i="1" s="1"/>
  <c r="I63" i="1" s="1"/>
  <c r="K63" i="1" s="1"/>
  <c r="Z64" i="1" s="1"/>
  <c r="B55" i="1"/>
  <c r="D55" i="1" s="1"/>
  <c r="I55" i="1" s="1"/>
  <c r="K55" i="1" s="1"/>
  <c r="Z56" i="1" s="1"/>
  <c r="B47" i="1"/>
  <c r="D47" i="1" s="1"/>
  <c r="I47" i="1" s="1"/>
  <c r="K47" i="1" s="1"/>
  <c r="Z48" i="1" s="1"/>
  <c r="B39" i="1"/>
  <c r="D39" i="1" s="1"/>
  <c r="I39" i="1" s="1"/>
  <c r="K39" i="1" s="1"/>
  <c r="Z40" i="1" s="1"/>
  <c r="B31" i="1"/>
  <c r="D31" i="1" s="1"/>
  <c r="I31" i="1" s="1"/>
  <c r="K31" i="1" s="1"/>
  <c r="Z32" i="1" s="1"/>
  <c r="B23" i="1"/>
  <c r="D23" i="1" s="1"/>
  <c r="I23" i="1" s="1"/>
  <c r="K23" i="1" s="1"/>
  <c r="Z24" i="1" s="1"/>
  <c r="D7" i="1"/>
  <c r="I7" i="1" s="1"/>
  <c r="K7" i="1" s="1"/>
  <c r="Z8" i="1" s="1"/>
  <c r="AA62" i="1" l="1"/>
  <c r="O61" i="1"/>
  <c r="P61" i="1"/>
  <c r="W61" i="1"/>
  <c r="AA31" i="1"/>
  <c r="O30" i="1"/>
  <c r="P30" i="1"/>
  <c r="W30" i="1"/>
  <c r="AA63" i="1"/>
  <c r="O62" i="1"/>
  <c r="P62" i="1"/>
  <c r="W62" i="1"/>
  <c r="AA39" i="1"/>
  <c r="O38" i="1"/>
  <c r="P38" i="1"/>
  <c r="W38" i="1"/>
  <c r="AA43" i="1"/>
  <c r="O42" i="1"/>
  <c r="P42" i="1"/>
  <c r="W42" i="1"/>
  <c r="AA51" i="1"/>
  <c r="O50" i="1"/>
  <c r="P50" i="1"/>
  <c r="W50" i="1"/>
  <c r="AA53" i="1"/>
  <c r="O52" i="1"/>
  <c r="P52" i="1"/>
  <c r="W52" i="1"/>
  <c r="AA36" i="1"/>
  <c r="O35" i="1"/>
  <c r="P35" i="1"/>
  <c r="W35" i="1"/>
  <c r="AA61" i="1"/>
  <c r="O60" i="1"/>
  <c r="P60" i="1"/>
  <c r="W60" i="1"/>
  <c r="O70" i="1"/>
  <c r="P70" i="1"/>
  <c r="W70" i="1"/>
  <c r="AA35" i="1"/>
  <c r="O34" i="1"/>
  <c r="P34" i="1"/>
  <c r="W34" i="1"/>
  <c r="AA52" i="1"/>
  <c r="O51" i="1"/>
  <c r="P51" i="1"/>
  <c r="W51" i="1"/>
  <c r="AA22" i="1"/>
  <c r="O21" i="1"/>
  <c r="P21" i="1"/>
  <c r="W21" i="1"/>
  <c r="AA20" i="1"/>
  <c r="O19" i="1"/>
  <c r="P19" i="1"/>
  <c r="W19" i="1"/>
  <c r="AA42" i="1"/>
  <c r="O41" i="1"/>
  <c r="P41" i="1"/>
  <c r="W41" i="1"/>
  <c r="AA21" i="1"/>
  <c r="O20" i="1"/>
  <c r="P20" i="1"/>
  <c r="W20" i="1"/>
  <c r="AA30" i="1"/>
  <c r="O29" i="1"/>
  <c r="P29" i="1"/>
  <c r="W29" i="1"/>
  <c r="Q30" i="1"/>
  <c r="AC30" i="1" s="1"/>
  <c r="Q38" i="1"/>
  <c r="AC38" i="1" s="1"/>
  <c r="Q34" i="1"/>
  <c r="AC34" i="1" s="1"/>
  <c r="Q62" i="1"/>
  <c r="Q50" i="1"/>
  <c r="Q70" i="1"/>
  <c r="Q19" i="1"/>
  <c r="AC19" i="1" s="1"/>
  <c r="Q35" i="1"/>
  <c r="AC35" i="1" s="1"/>
  <c r="Q20" i="1"/>
  <c r="AC20" i="1" s="1"/>
  <c r="Q60" i="1"/>
  <c r="Q29" i="1"/>
  <c r="AC29" i="1" s="1"/>
  <c r="Q41" i="1"/>
  <c r="AC41" i="1" s="1"/>
  <c r="Q42" i="1"/>
  <c r="AC42" i="1" s="1"/>
  <c r="Q61" i="1"/>
  <c r="Q51" i="1"/>
  <c r="Q21" i="1"/>
  <c r="AC21" i="1" s="1"/>
  <c r="Q52" i="1"/>
  <c r="M62" i="1"/>
  <c r="V62" i="1" s="1"/>
  <c r="B78" i="1"/>
  <c r="D78" i="1" s="1"/>
  <c r="H78" i="1" s="1"/>
  <c r="B86" i="1"/>
  <c r="D86" i="1" s="1"/>
  <c r="H86" i="1" s="1"/>
  <c r="B75" i="1"/>
  <c r="D75" i="1" s="1"/>
  <c r="H75" i="1" s="1"/>
  <c r="C77" i="1"/>
  <c r="C85" i="1"/>
  <c r="C93" i="1"/>
  <c r="C86" i="1"/>
  <c r="C80" i="1"/>
  <c r="B92" i="1"/>
  <c r="D92" i="1" s="1"/>
  <c r="H92" i="1" s="1"/>
  <c r="B79" i="1"/>
  <c r="D79" i="1" s="1"/>
  <c r="H79" i="1" s="1"/>
  <c r="B87" i="1"/>
  <c r="D87" i="1" s="1"/>
  <c r="H87" i="1" s="1"/>
  <c r="C78" i="1"/>
  <c r="C75" i="1"/>
  <c r="C88" i="1"/>
  <c r="B84" i="1"/>
  <c r="D84" i="1" s="1"/>
  <c r="H84" i="1" s="1"/>
  <c r="B80" i="1"/>
  <c r="D80" i="1" s="1"/>
  <c r="H80" i="1" s="1"/>
  <c r="B88" i="1"/>
  <c r="D88" i="1" s="1"/>
  <c r="H88" i="1" s="1"/>
  <c r="C79" i="1"/>
  <c r="C87" i="1"/>
  <c r="B81" i="1"/>
  <c r="D81" i="1" s="1"/>
  <c r="H81" i="1" s="1"/>
  <c r="B89" i="1"/>
  <c r="D89" i="1" s="1"/>
  <c r="H89" i="1" s="1"/>
  <c r="C90" i="1"/>
  <c r="B82" i="1"/>
  <c r="D82" i="1" s="1"/>
  <c r="H82" i="1" s="1"/>
  <c r="B90" i="1"/>
  <c r="D90" i="1" s="1"/>
  <c r="H90" i="1" s="1"/>
  <c r="C81" i="1"/>
  <c r="C89" i="1"/>
  <c r="B83" i="1"/>
  <c r="D83" i="1" s="1"/>
  <c r="H83" i="1" s="1"/>
  <c r="B91" i="1"/>
  <c r="D91" i="1" s="1"/>
  <c r="H91" i="1" s="1"/>
  <c r="C82" i="1"/>
  <c r="B76" i="1"/>
  <c r="D76" i="1" s="1"/>
  <c r="H76" i="1" s="1"/>
  <c r="C84" i="1"/>
  <c r="B85" i="1"/>
  <c r="D85" i="1" s="1"/>
  <c r="H85" i="1" s="1"/>
  <c r="C76" i="1"/>
  <c r="C91" i="1"/>
  <c r="B77" i="1"/>
  <c r="D77" i="1" s="1"/>
  <c r="H77" i="1" s="1"/>
  <c r="C83" i="1"/>
  <c r="C92" i="1"/>
  <c r="B93" i="1"/>
  <c r="D93" i="1" s="1"/>
  <c r="H93" i="1" s="1"/>
  <c r="M21" i="1"/>
  <c r="V21" i="1" s="1"/>
  <c r="M41" i="1"/>
  <c r="V41" i="1" s="1"/>
  <c r="M51" i="1"/>
  <c r="V51" i="1" s="1"/>
  <c r="M52" i="1"/>
  <c r="V52" i="1" s="1"/>
  <c r="M35" i="1"/>
  <c r="V35" i="1" s="1"/>
  <c r="M60" i="1"/>
  <c r="V60" i="1" s="1"/>
  <c r="M61" i="1"/>
  <c r="V61" i="1" s="1"/>
  <c r="M30" i="1"/>
  <c r="V30" i="1" s="1"/>
  <c r="M70" i="1"/>
  <c r="V70" i="1" s="1"/>
  <c r="M20" i="1"/>
  <c r="V20" i="1" s="1"/>
  <c r="M34" i="1"/>
  <c r="V34" i="1" s="1"/>
  <c r="M38" i="1"/>
  <c r="V38" i="1" s="1"/>
  <c r="M42" i="1"/>
  <c r="V42" i="1" s="1"/>
  <c r="M19" i="1"/>
  <c r="V19" i="1" s="1"/>
  <c r="M29" i="1"/>
  <c r="V29" i="1" s="1"/>
  <c r="M50" i="1"/>
  <c r="V50" i="1" s="1"/>
  <c r="J69" i="1"/>
  <c r="L69" i="1" s="1"/>
  <c r="J57" i="1"/>
  <c r="L57" i="1" s="1"/>
  <c r="J43" i="1"/>
  <c r="L43" i="1" s="1"/>
  <c r="J49" i="1"/>
  <c r="L49" i="1" s="1"/>
  <c r="J66" i="1"/>
  <c r="L66" i="1" s="1"/>
  <c r="J37" i="1"/>
  <c r="L37" i="1" s="1"/>
  <c r="J45" i="1"/>
  <c r="L45" i="1" s="1"/>
  <c r="J53" i="1"/>
  <c r="L53" i="1" s="1"/>
  <c r="J39" i="1"/>
  <c r="L39" i="1" s="1"/>
  <c r="J65" i="1"/>
  <c r="L65" i="1" s="1"/>
  <c r="J46" i="1"/>
  <c r="L46" i="1" s="1"/>
  <c r="J54" i="1"/>
  <c r="L54" i="1" s="1"/>
  <c r="J48" i="1"/>
  <c r="L48" i="1" s="1"/>
  <c r="J17" i="1"/>
  <c r="L17" i="1" s="1"/>
  <c r="J63" i="1"/>
  <c r="L63" i="1" s="1"/>
  <c r="J16" i="1"/>
  <c r="L16" i="1" s="1"/>
  <c r="J32" i="1"/>
  <c r="L32" i="1" s="1"/>
  <c r="J56" i="1"/>
  <c r="L56" i="1" s="1"/>
  <c r="J27" i="1"/>
  <c r="L27" i="1" s="1"/>
  <c r="J55" i="1"/>
  <c r="L55" i="1" s="1"/>
  <c r="J24" i="1"/>
  <c r="L24" i="1" s="1"/>
  <c r="J40" i="1"/>
  <c r="L40" i="1" s="1"/>
  <c r="J25" i="1"/>
  <c r="L25" i="1" s="1"/>
  <c r="J33" i="1"/>
  <c r="L33" i="1" s="1"/>
  <c r="E13" i="1"/>
  <c r="H13" i="1" s="1"/>
  <c r="I13" i="1"/>
  <c r="K13" i="1" s="1"/>
  <c r="Z14" i="1" s="1"/>
  <c r="J58" i="1"/>
  <c r="L58" i="1" s="1"/>
  <c r="J14" i="1"/>
  <c r="L14" i="1" s="1"/>
  <c r="J22" i="1"/>
  <c r="L22" i="1" s="1"/>
  <c r="J47" i="1"/>
  <c r="L47" i="1" s="1"/>
  <c r="J26" i="1"/>
  <c r="L26" i="1" s="1"/>
  <c r="J67" i="1"/>
  <c r="L67" i="1" s="1"/>
  <c r="J15" i="1"/>
  <c r="L15" i="1" s="1"/>
  <c r="J31" i="1"/>
  <c r="L31" i="1" s="1"/>
  <c r="J18" i="1"/>
  <c r="L18" i="1" s="1"/>
  <c r="J59" i="1"/>
  <c r="L59" i="1" s="1"/>
  <c r="J68" i="1"/>
  <c r="L68" i="1" s="1"/>
  <c r="J64" i="1"/>
  <c r="L64" i="1" s="1"/>
  <c r="J23" i="1"/>
  <c r="L23" i="1" s="1"/>
  <c r="J28" i="1"/>
  <c r="L28" i="1" s="1"/>
  <c r="J36" i="1"/>
  <c r="L36" i="1" s="1"/>
  <c r="J44" i="1"/>
  <c r="L44" i="1" s="1"/>
  <c r="E7" i="1"/>
  <c r="H7" i="1" s="1"/>
  <c r="J7" i="1" s="1"/>
  <c r="L7" i="1" s="1"/>
  <c r="D12" i="1"/>
  <c r="D9" i="1"/>
  <c r="D8" i="1"/>
  <c r="D11" i="1"/>
  <c r="D10" i="1"/>
  <c r="AA25" i="1" l="1"/>
  <c r="O24" i="1"/>
  <c r="P24" i="1"/>
  <c r="W24" i="1"/>
  <c r="AA18" i="1"/>
  <c r="O17" i="1"/>
  <c r="P17" i="1"/>
  <c r="W17" i="1"/>
  <c r="AA32" i="1"/>
  <c r="O31" i="1"/>
  <c r="P31" i="1"/>
  <c r="W31" i="1"/>
  <c r="AA16" i="1"/>
  <c r="O15" i="1"/>
  <c r="P15" i="1"/>
  <c r="W15" i="1"/>
  <c r="AA49" i="1"/>
  <c r="O48" i="1"/>
  <c r="P48" i="1"/>
  <c r="W48" i="1"/>
  <c r="AA65" i="1"/>
  <c r="O64" i="1"/>
  <c r="P64" i="1"/>
  <c r="W64" i="1"/>
  <c r="AA69" i="1"/>
  <c r="O68" i="1"/>
  <c r="P68" i="1"/>
  <c r="W68" i="1"/>
  <c r="AA37" i="1"/>
  <c r="O36" i="1"/>
  <c r="P36" i="1"/>
  <c r="W36" i="1"/>
  <c r="AA70" i="1"/>
  <c r="O69" i="1"/>
  <c r="P69" i="1"/>
  <c r="W69" i="1"/>
  <c r="AA24" i="1"/>
  <c r="O23" i="1"/>
  <c r="P23" i="1"/>
  <c r="W23" i="1"/>
  <c r="AA55" i="1"/>
  <c r="O54" i="1"/>
  <c r="P54" i="1"/>
  <c r="W54" i="1"/>
  <c r="AA54" i="1"/>
  <c r="O53" i="1"/>
  <c r="P53" i="1"/>
  <c r="W53" i="1"/>
  <c r="AA29" i="1"/>
  <c r="O28" i="1"/>
  <c r="P28" i="1"/>
  <c r="W28" i="1"/>
  <c r="AA28" i="1"/>
  <c r="O27" i="1"/>
  <c r="P27" i="1"/>
  <c r="W27" i="1"/>
  <c r="AA17" i="1"/>
  <c r="O16" i="1"/>
  <c r="P16" i="1"/>
  <c r="W16" i="1"/>
  <c r="AA27" i="1"/>
  <c r="O26" i="1"/>
  <c r="P26" i="1"/>
  <c r="W26" i="1"/>
  <c r="AA48" i="1"/>
  <c r="O47" i="1"/>
  <c r="P47" i="1"/>
  <c r="W47" i="1"/>
  <c r="AA46" i="1"/>
  <c r="O45" i="1"/>
  <c r="P45" i="1"/>
  <c r="W45" i="1"/>
  <c r="AA56" i="1"/>
  <c r="O55" i="1"/>
  <c r="P55" i="1"/>
  <c r="W55" i="1"/>
  <c r="AA66" i="1"/>
  <c r="O65" i="1"/>
  <c r="P65" i="1"/>
  <c r="W65" i="1"/>
  <c r="AA38" i="1"/>
  <c r="O37" i="1"/>
  <c r="P37" i="1"/>
  <c r="W37" i="1"/>
  <c r="AA57" i="1"/>
  <c r="O56" i="1"/>
  <c r="P56" i="1"/>
  <c r="W56" i="1"/>
  <c r="AA33" i="1"/>
  <c r="O32" i="1"/>
  <c r="P32" i="1"/>
  <c r="W32" i="1"/>
  <c r="AA64" i="1"/>
  <c r="O63" i="1"/>
  <c r="P63" i="1"/>
  <c r="W63" i="1"/>
  <c r="AA47" i="1"/>
  <c r="O46" i="1"/>
  <c r="P46" i="1"/>
  <c r="W46" i="1"/>
  <c r="AA23" i="1"/>
  <c r="O22" i="1"/>
  <c r="P22" i="1"/>
  <c r="W22" i="1"/>
  <c r="AA59" i="1"/>
  <c r="O58" i="1"/>
  <c r="P58" i="1"/>
  <c r="W58" i="1"/>
  <c r="AA67" i="1"/>
  <c r="O66" i="1"/>
  <c r="P66" i="1"/>
  <c r="W66" i="1"/>
  <c r="AA60" i="1"/>
  <c r="O59" i="1"/>
  <c r="P59" i="1"/>
  <c r="W59" i="1"/>
  <c r="AA68" i="1"/>
  <c r="O67" i="1"/>
  <c r="P67" i="1"/>
  <c r="W67" i="1"/>
  <c r="AA40" i="1"/>
  <c r="O39" i="1"/>
  <c r="P39" i="1"/>
  <c r="W39" i="1"/>
  <c r="AA15" i="1"/>
  <c r="O14" i="1"/>
  <c r="P14" i="1"/>
  <c r="W14" i="1"/>
  <c r="AA34" i="1"/>
  <c r="O33" i="1"/>
  <c r="P33" i="1"/>
  <c r="W33" i="1"/>
  <c r="AA50" i="1"/>
  <c r="O49" i="1"/>
  <c r="P49" i="1"/>
  <c r="W49" i="1"/>
  <c r="AA19" i="1"/>
  <c r="O18" i="1"/>
  <c r="P18" i="1"/>
  <c r="W18" i="1"/>
  <c r="AA26" i="1"/>
  <c r="O25" i="1"/>
  <c r="P25" i="1"/>
  <c r="W25" i="1"/>
  <c r="AA44" i="1"/>
  <c r="O43" i="1"/>
  <c r="P43" i="1"/>
  <c r="W43" i="1"/>
  <c r="AA45" i="1"/>
  <c r="O44" i="1"/>
  <c r="P44" i="1"/>
  <c r="W44" i="1"/>
  <c r="AA41" i="1"/>
  <c r="O40" i="1"/>
  <c r="P40" i="1"/>
  <c r="W40" i="1"/>
  <c r="AA58" i="1"/>
  <c r="O57" i="1"/>
  <c r="P57" i="1"/>
  <c r="W57" i="1"/>
  <c r="P7" i="1"/>
  <c r="W7" i="1"/>
  <c r="AC60" i="1"/>
  <c r="AC70" i="1"/>
  <c r="AC52" i="1"/>
  <c r="AC50" i="1"/>
  <c r="AC62" i="1"/>
  <c r="AC51" i="1"/>
  <c r="AC61" i="1"/>
  <c r="AC7" i="1"/>
  <c r="AA8" i="1"/>
  <c r="N21" i="1"/>
  <c r="N60" i="1"/>
  <c r="S60" i="1" s="1"/>
  <c r="N29" i="1"/>
  <c r="S29" i="1" s="1"/>
  <c r="N51" i="1"/>
  <c r="N30" i="1"/>
  <c r="N20" i="1"/>
  <c r="N35" i="1"/>
  <c r="N19" i="1"/>
  <c r="S19" i="1" s="1"/>
  <c r="N70" i="1"/>
  <c r="S70" i="1" s="1"/>
  <c r="N61" i="1"/>
  <c r="N50" i="1"/>
  <c r="S50" i="1" s="1"/>
  <c r="N52" i="1"/>
  <c r="N62" i="1"/>
  <c r="N42" i="1"/>
  <c r="N34" i="1"/>
  <c r="S34" i="1" s="1"/>
  <c r="N41" i="1"/>
  <c r="S41" i="1" s="1"/>
  <c r="N38" i="1"/>
  <c r="S38" i="1" s="1"/>
  <c r="F92" i="1"/>
  <c r="G92" i="1" s="1"/>
  <c r="I92" i="1" s="1"/>
  <c r="L92" i="1" s="1"/>
  <c r="F77" i="1"/>
  <c r="G77" i="1" s="1"/>
  <c r="I77" i="1" s="1"/>
  <c r="K77" i="1" s="1"/>
  <c r="F88" i="1"/>
  <c r="G88" i="1" s="1"/>
  <c r="I88" i="1" s="1"/>
  <c r="L88" i="1" s="1"/>
  <c r="F75" i="1"/>
  <c r="G75" i="1" s="1"/>
  <c r="I75" i="1" s="1"/>
  <c r="K75" i="1" s="1"/>
  <c r="F84" i="1"/>
  <c r="G84" i="1" s="1"/>
  <c r="I84" i="1" s="1"/>
  <c r="F86" i="1"/>
  <c r="G86" i="1" s="1"/>
  <c r="I86" i="1" s="1"/>
  <c r="L86" i="1" s="1"/>
  <c r="F78" i="1"/>
  <c r="G78" i="1" s="1"/>
  <c r="I78" i="1" s="1"/>
  <c r="L78" i="1" s="1"/>
  <c r="Q44" i="1"/>
  <c r="AC44" i="1" s="1"/>
  <c r="Q47" i="1"/>
  <c r="Q56" i="1"/>
  <c r="Q37" i="1"/>
  <c r="AC37" i="1" s="1"/>
  <c r="Q28" i="1"/>
  <c r="AC28" i="1" s="1"/>
  <c r="Q16" i="1"/>
  <c r="AC16" i="1" s="1"/>
  <c r="Q49" i="1"/>
  <c r="Q66" i="1"/>
  <c r="Q14" i="1"/>
  <c r="AC14" i="1" s="1"/>
  <c r="Q17" i="1"/>
  <c r="AC17" i="1" s="1"/>
  <c r="Q57" i="1"/>
  <c r="Q22" i="1"/>
  <c r="AC22" i="1" s="1"/>
  <c r="Q48" i="1"/>
  <c r="Q69" i="1"/>
  <c r="Q43" i="1"/>
  <c r="AC43" i="1" s="1"/>
  <c r="Q59" i="1"/>
  <c r="Q54" i="1"/>
  <c r="Q27" i="1"/>
  <c r="AC27" i="1" s="1"/>
  <c r="Q36" i="1"/>
  <c r="AC36" i="1" s="1"/>
  <c r="Q58" i="1"/>
  <c r="Q68" i="1"/>
  <c r="Q18" i="1"/>
  <c r="AC18" i="1" s="1"/>
  <c r="Q25" i="1"/>
  <c r="AC25" i="1" s="1"/>
  <c r="Q46" i="1"/>
  <c r="Q63" i="1"/>
  <c r="Q33" i="1"/>
  <c r="AC33" i="1" s="1"/>
  <c r="Q31" i="1"/>
  <c r="AC31" i="1" s="1"/>
  <c r="Q40" i="1"/>
  <c r="AC40" i="1" s="1"/>
  <c r="Q65" i="1"/>
  <c r="Q26" i="1"/>
  <c r="AC26" i="1" s="1"/>
  <c r="Q15" i="1"/>
  <c r="AC15" i="1" s="1"/>
  <c r="Q24" i="1"/>
  <c r="AC24" i="1" s="1"/>
  <c r="Q39" i="1"/>
  <c r="AC39" i="1" s="1"/>
  <c r="Q45" i="1"/>
  <c r="AC45" i="1" s="1"/>
  <c r="Q32" i="1"/>
  <c r="AC32" i="1" s="1"/>
  <c r="Q23" i="1"/>
  <c r="AC23" i="1" s="1"/>
  <c r="Q64" i="1"/>
  <c r="Q67" i="1"/>
  <c r="Q55" i="1"/>
  <c r="Q53" i="1"/>
  <c r="F87" i="1"/>
  <c r="G87" i="1" s="1"/>
  <c r="I87" i="1" s="1"/>
  <c r="F76" i="1"/>
  <c r="G76" i="1" s="1"/>
  <c r="I76" i="1" s="1"/>
  <c r="F90" i="1"/>
  <c r="G90" i="1" s="1"/>
  <c r="I90" i="1" s="1"/>
  <c r="T61" i="1"/>
  <c r="X61" i="1" s="1"/>
  <c r="R61" i="1"/>
  <c r="T60" i="1"/>
  <c r="X60" i="1" s="1"/>
  <c r="R60" i="1"/>
  <c r="T21" i="1"/>
  <c r="X21" i="1" s="1"/>
  <c r="R21" i="1"/>
  <c r="T50" i="1"/>
  <c r="X50" i="1" s="1"/>
  <c r="R50" i="1"/>
  <c r="T35" i="1"/>
  <c r="X35" i="1" s="1"/>
  <c r="R35" i="1"/>
  <c r="R29" i="1"/>
  <c r="T29" i="1"/>
  <c r="X29" i="1" s="1"/>
  <c r="R19" i="1"/>
  <c r="T19" i="1"/>
  <c r="X19" i="1" s="1"/>
  <c r="T20" i="1"/>
  <c r="X20" i="1" s="1"/>
  <c r="R20" i="1"/>
  <c r="R52" i="1"/>
  <c r="T52" i="1"/>
  <c r="X52" i="1" s="1"/>
  <c r="R42" i="1"/>
  <c r="T42" i="1"/>
  <c r="X42" i="1" s="1"/>
  <c r="T51" i="1"/>
  <c r="X51" i="1" s="1"/>
  <c r="R51" i="1"/>
  <c r="F82" i="1"/>
  <c r="G82" i="1" s="1"/>
  <c r="I82" i="1" s="1"/>
  <c r="F89" i="1"/>
  <c r="G89" i="1" s="1"/>
  <c r="I89" i="1" s="1"/>
  <c r="T38" i="1"/>
  <c r="X38" i="1" s="1"/>
  <c r="R38" i="1"/>
  <c r="F80" i="1"/>
  <c r="G80" i="1" s="1"/>
  <c r="I80" i="1" s="1"/>
  <c r="L80" i="1" s="1"/>
  <c r="F81" i="1"/>
  <c r="G81" i="1" s="1"/>
  <c r="I81" i="1" s="1"/>
  <c r="T34" i="1"/>
  <c r="X34" i="1" s="1"/>
  <c r="R34" i="1"/>
  <c r="T70" i="1"/>
  <c r="X70" i="1" s="1"/>
  <c r="R70" i="1"/>
  <c r="R41" i="1"/>
  <c r="T41" i="1"/>
  <c r="X41" i="1" s="1"/>
  <c r="F93" i="1"/>
  <c r="G93" i="1" s="1"/>
  <c r="I93" i="1" s="1"/>
  <c r="F91" i="1"/>
  <c r="G91" i="1" s="1"/>
  <c r="I91" i="1" s="1"/>
  <c r="F79" i="1"/>
  <c r="G79" i="1" s="1"/>
  <c r="I79" i="1" s="1"/>
  <c r="T62" i="1"/>
  <c r="X62" i="1" s="1"/>
  <c r="R62" i="1"/>
  <c r="R30" i="1"/>
  <c r="T30" i="1"/>
  <c r="X30" i="1" s="1"/>
  <c r="F85" i="1"/>
  <c r="G85" i="1" s="1"/>
  <c r="I85" i="1" s="1"/>
  <c r="F83" i="1"/>
  <c r="G83" i="1" s="1"/>
  <c r="I83" i="1" s="1"/>
  <c r="M69" i="1"/>
  <c r="V69" i="1" s="1"/>
  <c r="J83" i="1"/>
  <c r="Y84" i="1" s="1"/>
  <c r="J86" i="1"/>
  <c r="Y87" i="1" s="1"/>
  <c r="J78" i="1"/>
  <c r="Y79" i="1" s="1"/>
  <c r="J93" i="1"/>
  <c r="J80" i="1"/>
  <c r="Y81" i="1" s="1"/>
  <c r="J76" i="1"/>
  <c r="Y77" i="1" s="1"/>
  <c r="J89" i="1"/>
  <c r="Y90" i="1" s="1"/>
  <c r="J88" i="1"/>
  <c r="Y89" i="1" s="1"/>
  <c r="J87" i="1"/>
  <c r="Y88" i="1" s="1"/>
  <c r="J79" i="1"/>
  <c r="Y80" i="1" s="1"/>
  <c r="J90" i="1"/>
  <c r="Y91" i="1" s="1"/>
  <c r="J81" i="1"/>
  <c r="Y82" i="1" s="1"/>
  <c r="J84" i="1"/>
  <c r="Y85" i="1" s="1"/>
  <c r="J85" i="1"/>
  <c r="Y86" i="1" s="1"/>
  <c r="J77" i="1"/>
  <c r="Y78" i="1" s="1"/>
  <c r="J91" i="1"/>
  <c r="Y92" i="1" s="1"/>
  <c r="J82" i="1"/>
  <c r="Y83" i="1" s="1"/>
  <c r="J92" i="1"/>
  <c r="Y93" i="1" s="1"/>
  <c r="J75" i="1"/>
  <c r="Y76" i="1" s="1"/>
  <c r="M39" i="1"/>
  <c r="V39" i="1" s="1"/>
  <c r="M7" i="1"/>
  <c r="M26" i="1"/>
  <c r="V26" i="1" s="1"/>
  <c r="M64" i="1"/>
  <c r="V64" i="1" s="1"/>
  <c r="M56" i="1"/>
  <c r="V56" i="1" s="1"/>
  <c r="M65" i="1"/>
  <c r="V65" i="1" s="1"/>
  <c r="M28" i="1"/>
  <c r="V28" i="1" s="1"/>
  <c r="M63" i="1"/>
  <c r="V63" i="1" s="1"/>
  <c r="M33" i="1"/>
  <c r="V33" i="1" s="1"/>
  <c r="M49" i="1"/>
  <c r="V49" i="1" s="1"/>
  <c r="M44" i="1"/>
  <c r="V44" i="1" s="1"/>
  <c r="M15" i="1"/>
  <c r="V15" i="1" s="1"/>
  <c r="M57" i="1"/>
  <c r="V57" i="1" s="1"/>
  <c r="M36" i="1"/>
  <c r="V36" i="1" s="1"/>
  <c r="M32" i="1"/>
  <c r="V32" i="1" s="1"/>
  <c r="M54" i="1"/>
  <c r="V54" i="1" s="1"/>
  <c r="M47" i="1"/>
  <c r="V47" i="1" s="1"/>
  <c r="M17" i="1"/>
  <c r="V17" i="1" s="1"/>
  <c r="M24" i="1"/>
  <c r="V24" i="1" s="1"/>
  <c r="M53" i="1"/>
  <c r="V53" i="1" s="1"/>
  <c r="M67" i="1"/>
  <c r="V67" i="1" s="1"/>
  <c r="M16" i="1"/>
  <c r="V16" i="1" s="1"/>
  <c r="M58" i="1"/>
  <c r="V58" i="1" s="1"/>
  <c r="M25" i="1"/>
  <c r="V25" i="1" s="1"/>
  <c r="M66" i="1"/>
  <c r="V66" i="1" s="1"/>
  <c r="M23" i="1"/>
  <c r="V23" i="1" s="1"/>
  <c r="M55" i="1"/>
  <c r="V55" i="1" s="1"/>
  <c r="M37" i="1"/>
  <c r="V37" i="1" s="1"/>
  <c r="M46" i="1"/>
  <c r="V46" i="1" s="1"/>
  <c r="M43" i="1"/>
  <c r="V43" i="1" s="1"/>
  <c r="M31" i="1"/>
  <c r="V31" i="1" s="1"/>
  <c r="M45" i="1"/>
  <c r="V45" i="1" s="1"/>
  <c r="M14" i="1"/>
  <c r="V14" i="1" s="1"/>
  <c r="M22" i="1"/>
  <c r="V22" i="1" s="1"/>
  <c r="M18" i="1"/>
  <c r="V18" i="1" s="1"/>
  <c r="M68" i="1"/>
  <c r="V68" i="1" s="1"/>
  <c r="M40" i="1"/>
  <c r="V40" i="1" s="1"/>
  <c r="M59" i="1"/>
  <c r="V59" i="1" s="1"/>
  <c r="M27" i="1"/>
  <c r="V27" i="1" s="1"/>
  <c r="M48" i="1"/>
  <c r="V48" i="1" s="1"/>
  <c r="J13" i="1"/>
  <c r="L13" i="1" s="1"/>
  <c r="E9" i="1"/>
  <c r="H9" i="1" s="1"/>
  <c r="I9" i="1"/>
  <c r="K9" i="1" s="1"/>
  <c r="Z10" i="1" s="1"/>
  <c r="E12" i="1"/>
  <c r="H12" i="1" s="1"/>
  <c r="I12" i="1"/>
  <c r="K12" i="1" s="1"/>
  <c r="Z13" i="1" s="1"/>
  <c r="E10" i="1"/>
  <c r="H10" i="1" s="1"/>
  <c r="I10" i="1"/>
  <c r="K10" i="1" s="1"/>
  <c r="Z11" i="1" s="1"/>
  <c r="E11" i="1"/>
  <c r="H11" i="1" s="1"/>
  <c r="I11" i="1"/>
  <c r="K11" i="1" s="1"/>
  <c r="Z12" i="1" s="1"/>
  <c r="E8" i="1"/>
  <c r="H8" i="1" s="1"/>
  <c r="I8" i="1"/>
  <c r="K8" i="1" s="1"/>
  <c r="Z9" i="1" s="1"/>
  <c r="S35" i="1" l="1"/>
  <c r="AD35" i="1" s="1"/>
  <c r="S21" i="1"/>
  <c r="AD21" i="1" s="1"/>
  <c r="S30" i="1"/>
  <c r="AD30" i="1" s="1"/>
  <c r="S51" i="1"/>
  <c r="AD51" i="1" s="1"/>
  <c r="S42" i="1"/>
  <c r="U42" i="1" s="1"/>
  <c r="S62" i="1"/>
  <c r="AD62" i="1" s="1"/>
  <c r="S52" i="1"/>
  <c r="AD52" i="1" s="1"/>
  <c r="S20" i="1"/>
  <c r="AD20" i="1" s="1"/>
  <c r="S61" i="1"/>
  <c r="U61" i="1" s="1"/>
  <c r="P75" i="1"/>
  <c r="Z76" i="1"/>
  <c r="V75" i="1"/>
  <c r="AB75" i="1"/>
  <c r="N77" i="1"/>
  <c r="O77" i="1"/>
  <c r="Z78" i="1"/>
  <c r="AB77" i="1"/>
  <c r="P77" i="1"/>
  <c r="V77" i="1"/>
  <c r="U88" i="1"/>
  <c r="W88" i="1"/>
  <c r="U80" i="1"/>
  <c r="W80" i="1"/>
  <c r="U86" i="1"/>
  <c r="W86" i="1"/>
  <c r="U92" i="1"/>
  <c r="W92" i="1"/>
  <c r="W78" i="1"/>
  <c r="U78" i="1"/>
  <c r="AA14" i="1"/>
  <c r="P13" i="1"/>
  <c r="W13" i="1"/>
  <c r="AB38" i="1"/>
  <c r="AC66" i="1"/>
  <c r="Y19" i="1"/>
  <c r="AD19" i="1"/>
  <c r="AB19" i="1"/>
  <c r="AC58" i="1"/>
  <c r="AB29" i="1"/>
  <c r="AC49" i="1"/>
  <c r="AB51" i="1"/>
  <c r="AB35" i="1"/>
  <c r="AC65" i="1"/>
  <c r="AC54" i="1"/>
  <c r="AB41" i="1"/>
  <c r="AC53" i="1"/>
  <c r="AC59" i="1"/>
  <c r="Y38" i="1"/>
  <c r="AD38" i="1"/>
  <c r="AC68" i="1"/>
  <c r="AB70" i="1"/>
  <c r="AB50" i="1"/>
  <c r="AC55" i="1"/>
  <c r="Y41" i="1"/>
  <c r="AD41" i="1"/>
  <c r="AB42" i="1"/>
  <c r="AC67" i="1"/>
  <c r="AC56" i="1"/>
  <c r="Y34" i="1"/>
  <c r="AD34" i="1"/>
  <c r="Y29" i="1"/>
  <c r="AD29" i="1"/>
  <c r="AB61" i="1"/>
  <c r="Y70" i="1"/>
  <c r="AD70" i="1"/>
  <c r="AB34" i="1"/>
  <c r="AB21" i="1"/>
  <c r="AC64" i="1"/>
  <c r="AC63" i="1"/>
  <c r="AC69" i="1"/>
  <c r="AC47" i="1"/>
  <c r="Y60" i="1"/>
  <c r="AD60" i="1"/>
  <c r="AB52" i="1"/>
  <c r="AC46" i="1"/>
  <c r="AC48" i="1"/>
  <c r="AB30" i="1"/>
  <c r="AB20" i="1"/>
  <c r="AB60" i="1"/>
  <c r="AB62" i="1"/>
  <c r="AC57" i="1"/>
  <c r="Y50" i="1"/>
  <c r="AD50" i="1"/>
  <c r="U51" i="1"/>
  <c r="Y51" i="1"/>
  <c r="U62" i="1"/>
  <c r="Y62" i="1"/>
  <c r="U35" i="1"/>
  <c r="Y35" i="1"/>
  <c r="U30" i="1"/>
  <c r="Y30" i="1"/>
  <c r="N28" i="1"/>
  <c r="N53" i="1"/>
  <c r="N40" i="1"/>
  <c r="N63" i="1"/>
  <c r="N57" i="1"/>
  <c r="S57" i="1" s="1"/>
  <c r="N66" i="1"/>
  <c r="N69" i="1"/>
  <c r="N37" i="1"/>
  <c r="N16" i="1"/>
  <c r="N46" i="1"/>
  <c r="N14" i="1"/>
  <c r="S14" i="1" s="1"/>
  <c r="N55" i="1"/>
  <c r="N25" i="1"/>
  <c r="N32" i="1"/>
  <c r="N67" i="1"/>
  <c r="N18" i="1"/>
  <c r="N36" i="1"/>
  <c r="N59" i="1"/>
  <c r="N56" i="1"/>
  <c r="N44" i="1"/>
  <c r="N64" i="1"/>
  <c r="N39" i="1"/>
  <c r="N54" i="1"/>
  <c r="N24" i="1"/>
  <c r="N33" i="1"/>
  <c r="N45" i="1"/>
  <c r="N15" i="1"/>
  <c r="N68" i="1"/>
  <c r="N43" i="1"/>
  <c r="N49" i="1"/>
  <c r="N27" i="1"/>
  <c r="N17" i="1"/>
  <c r="N26" i="1"/>
  <c r="N65" i="1"/>
  <c r="N58" i="1"/>
  <c r="N22" i="1"/>
  <c r="N7" i="1"/>
  <c r="N31" i="1"/>
  <c r="N23" i="1"/>
  <c r="N47" i="1"/>
  <c r="N48" i="1"/>
  <c r="L75" i="1"/>
  <c r="L77" i="1"/>
  <c r="Q13" i="1"/>
  <c r="AC13" i="1" s="1"/>
  <c r="L84" i="1"/>
  <c r="K84" i="1"/>
  <c r="K89" i="1"/>
  <c r="L89" i="1"/>
  <c r="K87" i="1"/>
  <c r="K92" i="1"/>
  <c r="K86" i="1"/>
  <c r="L87" i="1"/>
  <c r="K79" i="1"/>
  <c r="K80" i="1"/>
  <c r="T16" i="1"/>
  <c r="X16" i="1" s="1"/>
  <c r="R16" i="1"/>
  <c r="R36" i="1"/>
  <c r="T36" i="1"/>
  <c r="X36" i="1" s="1"/>
  <c r="R65" i="1"/>
  <c r="T65" i="1"/>
  <c r="X65" i="1" s="1"/>
  <c r="Q78" i="1"/>
  <c r="S78" i="1"/>
  <c r="T59" i="1"/>
  <c r="X59" i="1" s="1"/>
  <c r="R59" i="1"/>
  <c r="R40" i="1"/>
  <c r="T40" i="1"/>
  <c r="X40" i="1" s="1"/>
  <c r="T37" i="1"/>
  <c r="X37" i="1" s="1"/>
  <c r="R37" i="1"/>
  <c r="R67" i="1"/>
  <c r="T67" i="1"/>
  <c r="X67" i="1" s="1"/>
  <c r="T56" i="1"/>
  <c r="X56" i="1" s="1"/>
  <c r="R56" i="1"/>
  <c r="T64" i="1"/>
  <c r="X64" i="1" s="1"/>
  <c r="R64" i="1"/>
  <c r="T32" i="1"/>
  <c r="X32" i="1" s="1"/>
  <c r="R32" i="1"/>
  <c r="T68" i="1"/>
  <c r="X68" i="1" s="1"/>
  <c r="R68" i="1"/>
  <c r="T57" i="1"/>
  <c r="X57" i="1" s="1"/>
  <c r="R57" i="1"/>
  <c r="R18" i="1"/>
  <c r="T18" i="1"/>
  <c r="X18" i="1" s="1"/>
  <c r="T22" i="1"/>
  <c r="X22" i="1" s="1"/>
  <c r="R22" i="1"/>
  <c r="R31" i="1"/>
  <c r="T31" i="1"/>
  <c r="X31" i="1" s="1"/>
  <c r="R55" i="1"/>
  <c r="T55" i="1"/>
  <c r="X55" i="1" s="1"/>
  <c r="T24" i="1"/>
  <c r="X24" i="1" s="1"/>
  <c r="R24" i="1"/>
  <c r="T15" i="1"/>
  <c r="X15" i="1" s="1"/>
  <c r="R15" i="1"/>
  <c r="T14" i="1"/>
  <c r="X14" i="1" s="1"/>
  <c r="R14" i="1"/>
  <c r="R54" i="1"/>
  <c r="T54" i="1"/>
  <c r="X54" i="1" s="1"/>
  <c r="L83" i="1"/>
  <c r="R53" i="1"/>
  <c r="T53" i="1"/>
  <c r="X53" i="1" s="1"/>
  <c r="R43" i="1"/>
  <c r="T43" i="1"/>
  <c r="X43" i="1" s="1"/>
  <c r="T44" i="1"/>
  <c r="X44" i="1" s="1"/>
  <c r="R44" i="1"/>
  <c r="R26" i="1"/>
  <c r="T26" i="1"/>
  <c r="X26" i="1" s="1"/>
  <c r="L81" i="1"/>
  <c r="Q80" i="1"/>
  <c r="S80" i="1"/>
  <c r="T69" i="1"/>
  <c r="X69" i="1" s="1"/>
  <c r="R69" i="1"/>
  <c r="R17" i="1"/>
  <c r="T17" i="1"/>
  <c r="X17" i="1" s="1"/>
  <c r="T28" i="1"/>
  <c r="X28" i="1" s="1"/>
  <c r="R28" i="1"/>
  <c r="T23" i="1"/>
  <c r="X23" i="1" s="1"/>
  <c r="R23" i="1"/>
  <c r="T58" i="1"/>
  <c r="X58" i="1" s="1"/>
  <c r="R58" i="1"/>
  <c r="T49" i="1"/>
  <c r="X49" i="1" s="1"/>
  <c r="R49" i="1"/>
  <c r="K81" i="1"/>
  <c r="T45" i="1"/>
  <c r="X45" i="1" s="1"/>
  <c r="R45" i="1"/>
  <c r="R66" i="1"/>
  <c r="T66" i="1"/>
  <c r="X66" i="1" s="1"/>
  <c r="T47" i="1"/>
  <c r="X47" i="1" s="1"/>
  <c r="R47" i="1"/>
  <c r="T33" i="1"/>
  <c r="X33" i="1" s="1"/>
  <c r="R33" i="1"/>
  <c r="L79" i="1"/>
  <c r="L93" i="1"/>
  <c r="T46" i="1"/>
  <c r="X46" i="1" s="1"/>
  <c r="R46" i="1"/>
  <c r="T39" i="1"/>
  <c r="X39" i="1" s="1"/>
  <c r="R39" i="1"/>
  <c r="T27" i="1"/>
  <c r="X27" i="1" s="1"/>
  <c r="R27" i="1"/>
  <c r="T25" i="1"/>
  <c r="X25" i="1" s="1"/>
  <c r="R25" i="1"/>
  <c r="R48" i="1"/>
  <c r="T48" i="1"/>
  <c r="X48" i="1" s="1"/>
  <c r="T63" i="1"/>
  <c r="X63" i="1" s="1"/>
  <c r="R63" i="1"/>
  <c r="U34" i="1"/>
  <c r="K91" i="1"/>
  <c r="K76" i="1"/>
  <c r="K78" i="1"/>
  <c r="Q86" i="1"/>
  <c r="S86" i="1"/>
  <c r="Q88" i="1"/>
  <c r="S88" i="1"/>
  <c r="K90" i="1"/>
  <c r="K85" i="1"/>
  <c r="K93" i="1"/>
  <c r="K82" i="1"/>
  <c r="Q92" i="1"/>
  <c r="S92" i="1"/>
  <c r="L82" i="1"/>
  <c r="L90" i="1"/>
  <c r="U70" i="1"/>
  <c r="L91" i="1"/>
  <c r="K83" i="1"/>
  <c r="U50" i="1"/>
  <c r="L85" i="1"/>
  <c r="L76" i="1"/>
  <c r="K88" i="1"/>
  <c r="U29" i="1"/>
  <c r="U60" i="1"/>
  <c r="U41" i="1"/>
  <c r="U19" i="1"/>
  <c r="U38" i="1"/>
  <c r="J11" i="1"/>
  <c r="L11" i="1" s="1"/>
  <c r="M13" i="1"/>
  <c r="V13" i="1" s="1"/>
  <c r="J10" i="1"/>
  <c r="L10" i="1" s="1"/>
  <c r="J12" i="1"/>
  <c r="L12" i="1" s="1"/>
  <c r="J8" i="1"/>
  <c r="L8" i="1" s="1"/>
  <c r="J9" i="1"/>
  <c r="L9" i="1" s="1"/>
  <c r="Y52" i="1" l="1"/>
  <c r="U52" i="1"/>
  <c r="Y21" i="1"/>
  <c r="U21" i="1"/>
  <c r="S49" i="1"/>
  <c r="AD49" i="1" s="1"/>
  <c r="S45" i="1"/>
  <c r="AD45" i="1" s="1"/>
  <c r="S54" i="1"/>
  <c r="AD54" i="1" s="1"/>
  <c r="S40" i="1"/>
  <c r="U40" i="1" s="1"/>
  <c r="S39" i="1"/>
  <c r="AD39" i="1" s="1"/>
  <c r="S53" i="1"/>
  <c r="AD53" i="1" s="1"/>
  <c r="S46" i="1"/>
  <c r="AD46" i="1" s="1"/>
  <c r="S43" i="1"/>
  <c r="U43" i="1" s="1"/>
  <c r="S68" i="1"/>
  <c r="U68" i="1" s="1"/>
  <c r="S69" i="1"/>
  <c r="U69" i="1" s="1"/>
  <c r="S24" i="1"/>
  <c r="AD24" i="1" s="1"/>
  <c r="S64" i="1"/>
  <c r="AD64" i="1" s="1"/>
  <c r="S44" i="1"/>
  <c r="AD44" i="1" s="1"/>
  <c r="S56" i="1"/>
  <c r="AD56" i="1" s="1"/>
  <c r="S31" i="1"/>
  <c r="U31" i="1" s="1"/>
  <c r="S59" i="1"/>
  <c r="AD59" i="1" s="1"/>
  <c r="Y20" i="1"/>
  <c r="S36" i="1"/>
  <c r="U36" i="1" s="1"/>
  <c r="U20" i="1"/>
  <c r="S23" i="1"/>
  <c r="AD23" i="1" s="1"/>
  <c r="S65" i="1"/>
  <c r="U65" i="1" s="1"/>
  <c r="S25" i="1"/>
  <c r="AD25" i="1" s="1"/>
  <c r="S16" i="1"/>
  <c r="AD16" i="1" s="1"/>
  <c r="S37" i="1"/>
  <c r="AD37" i="1" s="1"/>
  <c r="S15" i="1"/>
  <c r="AD15" i="1" s="1"/>
  <c r="AD61" i="1"/>
  <c r="S66" i="1"/>
  <c r="AD66" i="1" s="1"/>
  <c r="S33" i="1"/>
  <c r="AD33" i="1" s="1"/>
  <c r="S63" i="1"/>
  <c r="Y63" i="1" s="1"/>
  <c r="S48" i="1"/>
  <c r="AD48" i="1" s="1"/>
  <c r="S28" i="1"/>
  <c r="Y28" i="1" s="1"/>
  <c r="S47" i="1"/>
  <c r="AD47" i="1" s="1"/>
  <c r="AD42" i="1"/>
  <c r="S22" i="1"/>
  <c r="AD22" i="1" s="1"/>
  <c r="S18" i="1"/>
  <c r="AD18" i="1" s="1"/>
  <c r="Y42" i="1"/>
  <c r="S58" i="1"/>
  <c r="U58" i="1" s="1"/>
  <c r="S67" i="1"/>
  <c r="AD67" i="1" s="1"/>
  <c r="S32" i="1"/>
  <c r="U32" i="1" s="1"/>
  <c r="S26" i="1"/>
  <c r="AD26" i="1" s="1"/>
  <c r="S17" i="1"/>
  <c r="U17" i="1" s="1"/>
  <c r="S55" i="1"/>
  <c r="U55" i="1" s="1"/>
  <c r="Y61" i="1"/>
  <c r="S27" i="1"/>
  <c r="AD27" i="1" s="1"/>
  <c r="N84" i="1"/>
  <c r="O84" i="1"/>
  <c r="P84" i="1"/>
  <c r="V84" i="1"/>
  <c r="Z85" i="1"/>
  <c r="AB84" i="1"/>
  <c r="W89" i="1"/>
  <c r="U89" i="1"/>
  <c r="S77" i="1"/>
  <c r="W77" i="1"/>
  <c r="U77" i="1"/>
  <c r="N88" i="1"/>
  <c r="O88" i="1"/>
  <c r="V88" i="1"/>
  <c r="P88" i="1"/>
  <c r="Z89" i="1"/>
  <c r="AB88" i="1"/>
  <c r="N91" i="1"/>
  <c r="O91" i="1"/>
  <c r="AB91" i="1"/>
  <c r="Z92" i="1"/>
  <c r="P91" i="1"/>
  <c r="V91" i="1"/>
  <c r="N76" i="1"/>
  <c r="O76" i="1"/>
  <c r="AB76" i="1"/>
  <c r="V76" i="1"/>
  <c r="Z77" i="1"/>
  <c r="P76" i="1"/>
  <c r="W85" i="1"/>
  <c r="U85" i="1"/>
  <c r="N80" i="1"/>
  <c r="O80" i="1"/>
  <c r="P80" i="1"/>
  <c r="V80" i="1"/>
  <c r="AB80" i="1"/>
  <c r="Z81" i="1"/>
  <c r="N89" i="1"/>
  <c r="O89" i="1"/>
  <c r="P89" i="1"/>
  <c r="V89" i="1"/>
  <c r="Z90" i="1"/>
  <c r="AB89" i="1"/>
  <c r="N81" i="1"/>
  <c r="O81" i="1"/>
  <c r="P81" i="1"/>
  <c r="V81" i="1"/>
  <c r="Z82" i="1"/>
  <c r="AB81" i="1"/>
  <c r="Q87" i="1"/>
  <c r="AA87" i="1" s="1"/>
  <c r="U87" i="1"/>
  <c r="W87" i="1"/>
  <c r="N78" i="1"/>
  <c r="O78" i="1"/>
  <c r="Z79" i="1"/>
  <c r="AB78" i="1"/>
  <c r="V78" i="1"/>
  <c r="P78" i="1"/>
  <c r="U76" i="1"/>
  <c r="W76" i="1"/>
  <c r="U84" i="1"/>
  <c r="W84" i="1"/>
  <c r="U82" i="1"/>
  <c r="W82" i="1"/>
  <c r="N79" i="1"/>
  <c r="O79" i="1"/>
  <c r="V79" i="1"/>
  <c r="Z80" i="1"/>
  <c r="AB79" i="1"/>
  <c r="P79" i="1"/>
  <c r="Q93" i="1"/>
  <c r="AA93" i="1" s="1"/>
  <c r="U93" i="1"/>
  <c r="W93" i="1"/>
  <c r="N86" i="1"/>
  <c r="O86" i="1"/>
  <c r="AB86" i="1"/>
  <c r="Z87" i="1"/>
  <c r="P86" i="1"/>
  <c r="V86" i="1"/>
  <c r="W81" i="1"/>
  <c r="U81" i="1"/>
  <c r="N83" i="1"/>
  <c r="O83" i="1"/>
  <c r="V83" i="1"/>
  <c r="P83" i="1"/>
  <c r="Z84" i="1"/>
  <c r="AB83" i="1"/>
  <c r="U83" i="1"/>
  <c r="W83" i="1"/>
  <c r="N82" i="1"/>
  <c r="O82" i="1"/>
  <c r="P82" i="1"/>
  <c r="V82" i="1"/>
  <c r="Z83" i="1"/>
  <c r="AB82" i="1"/>
  <c r="N93" i="1"/>
  <c r="O93" i="1"/>
  <c r="P93" i="1"/>
  <c r="AB93" i="1"/>
  <c r="V93" i="1"/>
  <c r="N85" i="1"/>
  <c r="O85" i="1"/>
  <c r="AB85" i="1"/>
  <c r="P85" i="1"/>
  <c r="V85" i="1"/>
  <c r="Z86" i="1"/>
  <c r="N92" i="1"/>
  <c r="O92" i="1"/>
  <c r="V92" i="1"/>
  <c r="AB92" i="1"/>
  <c r="Z93" i="1"/>
  <c r="P92" i="1"/>
  <c r="W75" i="1"/>
  <c r="U75" i="1"/>
  <c r="W91" i="1"/>
  <c r="U91" i="1"/>
  <c r="W90" i="1"/>
  <c r="U90" i="1"/>
  <c r="N90" i="1"/>
  <c r="O90" i="1"/>
  <c r="P90" i="1"/>
  <c r="Z91" i="1"/>
  <c r="V90" i="1"/>
  <c r="AB90" i="1"/>
  <c r="W79" i="1"/>
  <c r="U79" i="1"/>
  <c r="N87" i="1"/>
  <c r="O87" i="1"/>
  <c r="P87" i="1"/>
  <c r="V87" i="1"/>
  <c r="Z88" i="1"/>
  <c r="AB87" i="1"/>
  <c r="AA10" i="1"/>
  <c r="P9" i="1"/>
  <c r="W9" i="1"/>
  <c r="AA13" i="1"/>
  <c r="P12" i="1"/>
  <c r="W12" i="1"/>
  <c r="AA11" i="1"/>
  <c r="P10" i="1"/>
  <c r="W10" i="1"/>
  <c r="AA9" i="1"/>
  <c r="P8" i="1"/>
  <c r="W8" i="1"/>
  <c r="AA12" i="1"/>
  <c r="P11" i="1"/>
  <c r="W11" i="1"/>
  <c r="AB17" i="1"/>
  <c r="AB43" i="1"/>
  <c r="AB37" i="1"/>
  <c r="AB36" i="1"/>
  <c r="AB63" i="1"/>
  <c r="AB32" i="1"/>
  <c r="AB49" i="1"/>
  <c r="AB55" i="1"/>
  <c r="AB40" i="1"/>
  <c r="AA88" i="1"/>
  <c r="AB48" i="1"/>
  <c r="AB58" i="1"/>
  <c r="AB31" i="1"/>
  <c r="AB64" i="1"/>
  <c r="AB59" i="1"/>
  <c r="AB47" i="1"/>
  <c r="AA80" i="1"/>
  <c r="AB22" i="1"/>
  <c r="Y14" i="1"/>
  <c r="AD14" i="1"/>
  <c r="AB54" i="1"/>
  <c r="AA92" i="1"/>
  <c r="AA86" i="1"/>
  <c r="AB23" i="1"/>
  <c r="AB14" i="1"/>
  <c r="AB16" i="1"/>
  <c r="AB33" i="1"/>
  <c r="AB27" i="1"/>
  <c r="AB66" i="1"/>
  <c r="AB28" i="1"/>
  <c r="AB26" i="1"/>
  <c r="AB18" i="1"/>
  <c r="AB56" i="1"/>
  <c r="AA78" i="1"/>
  <c r="AB25" i="1"/>
  <c r="AB39" i="1"/>
  <c r="AB45" i="1"/>
  <c r="AB44" i="1"/>
  <c r="AB15" i="1"/>
  <c r="AB57" i="1"/>
  <c r="Y57" i="1"/>
  <c r="AD57" i="1"/>
  <c r="AB69" i="1"/>
  <c r="AB53" i="1"/>
  <c r="AB65" i="1"/>
  <c r="AB46" i="1"/>
  <c r="AB24" i="1"/>
  <c r="AB68" i="1"/>
  <c r="AB67" i="1"/>
  <c r="M78" i="1"/>
  <c r="R78" i="1" s="1"/>
  <c r="M86" i="1"/>
  <c r="R86" i="1" s="1"/>
  <c r="T86" i="1" s="1"/>
  <c r="M92" i="1"/>
  <c r="R92" i="1" s="1"/>
  <c r="M80" i="1"/>
  <c r="R80" i="1" s="1"/>
  <c r="M88" i="1"/>
  <c r="R88" i="1" s="1"/>
  <c r="U57" i="1"/>
  <c r="U66" i="1"/>
  <c r="U53" i="1"/>
  <c r="Y53" i="1"/>
  <c r="U33" i="1"/>
  <c r="Q75" i="1"/>
  <c r="M93" i="1"/>
  <c r="R93" i="1" s="1"/>
  <c r="M90" i="1"/>
  <c r="R90" i="1" s="1"/>
  <c r="AC90" i="1" s="1"/>
  <c r="M83" i="1"/>
  <c r="R83" i="1" s="1"/>
  <c r="AC83" i="1" s="1"/>
  <c r="M82" i="1"/>
  <c r="R82" i="1" s="1"/>
  <c r="AC82" i="1" s="1"/>
  <c r="M77" i="1"/>
  <c r="R77" i="1" s="1"/>
  <c r="AC77" i="1" s="1"/>
  <c r="M85" i="1"/>
  <c r="R85" i="1" s="1"/>
  <c r="AC85" i="1" s="1"/>
  <c r="M87" i="1"/>
  <c r="R87" i="1" s="1"/>
  <c r="M89" i="1"/>
  <c r="R89" i="1" s="1"/>
  <c r="AC89" i="1" s="1"/>
  <c r="M81" i="1"/>
  <c r="R81" i="1" s="1"/>
  <c r="AC81" i="1" s="1"/>
  <c r="M76" i="1"/>
  <c r="R76" i="1" s="1"/>
  <c r="AC76" i="1" s="1"/>
  <c r="N13" i="1"/>
  <c r="S13" i="1" s="1"/>
  <c r="M79" i="1"/>
  <c r="R79" i="1" s="1"/>
  <c r="AC79" i="1" s="1"/>
  <c r="M91" i="1"/>
  <c r="R91" i="1" s="1"/>
  <c r="AC91" i="1" s="1"/>
  <c r="M84" i="1"/>
  <c r="R84" i="1" s="1"/>
  <c r="AC84" i="1" s="1"/>
  <c r="M75" i="1"/>
  <c r="R75" i="1" s="1"/>
  <c r="AC75" i="1" s="1"/>
  <c r="S75" i="1"/>
  <c r="Q84" i="1"/>
  <c r="S84" i="1"/>
  <c r="Q77" i="1"/>
  <c r="Q89" i="1"/>
  <c r="S89" i="1"/>
  <c r="Q11" i="1"/>
  <c r="AC11" i="1" s="1"/>
  <c r="Q9" i="1"/>
  <c r="AC9" i="1" s="1"/>
  <c r="Q10" i="1"/>
  <c r="AC10" i="1" s="1"/>
  <c r="Q8" i="1"/>
  <c r="AC8" i="1" s="1"/>
  <c r="Q12" i="1"/>
  <c r="AC12" i="1" s="1"/>
  <c r="S87" i="1"/>
  <c r="Q81" i="1"/>
  <c r="S81" i="1"/>
  <c r="S79" i="1"/>
  <c r="Q79" i="1"/>
  <c r="Q83" i="1"/>
  <c r="S83" i="1"/>
  <c r="T13" i="1"/>
  <c r="X13" i="1" s="1"/>
  <c r="R13" i="1"/>
  <c r="Q76" i="1"/>
  <c r="S76" i="1"/>
  <c r="S93" i="1"/>
  <c r="S90" i="1"/>
  <c r="Q90" i="1"/>
  <c r="Q85" i="1"/>
  <c r="S85" i="1"/>
  <c r="Q82" i="1"/>
  <c r="S82" i="1"/>
  <c r="Q91" i="1"/>
  <c r="S91" i="1"/>
  <c r="M10" i="1"/>
  <c r="V10" i="1" s="1"/>
  <c r="U14" i="1"/>
  <c r="M11" i="1"/>
  <c r="V11" i="1" s="1"/>
  <c r="M12" i="1"/>
  <c r="V12" i="1" s="1"/>
  <c r="M9" i="1"/>
  <c r="V9" i="1" s="1"/>
  <c r="M8" i="1"/>
  <c r="V8" i="1" s="1"/>
  <c r="Y47" i="1" l="1"/>
  <c r="Y48" i="1"/>
  <c r="U18" i="1"/>
  <c r="U47" i="1"/>
  <c r="U48" i="1"/>
  <c r="Y66" i="1"/>
  <c r="Y46" i="1"/>
  <c r="U39" i="1"/>
  <c r="U22" i="1"/>
  <c r="Y33" i="1"/>
  <c r="U16" i="1"/>
  <c r="U59" i="1"/>
  <c r="Y27" i="1"/>
  <c r="U27" i="1"/>
  <c r="Y16" i="1"/>
  <c r="U26" i="1"/>
  <c r="Y59" i="1"/>
  <c r="Y37" i="1"/>
  <c r="Y58" i="1"/>
  <c r="U37" i="1"/>
  <c r="Y24" i="1"/>
  <c r="Y22" i="1"/>
  <c r="U25" i="1"/>
  <c r="U56" i="1"/>
  <c r="Y49" i="1"/>
  <c r="U49" i="1"/>
  <c r="Y45" i="1"/>
  <c r="U45" i="1"/>
  <c r="Y67" i="1"/>
  <c r="Y64" i="1"/>
  <c r="U67" i="1"/>
  <c r="U64" i="1"/>
  <c r="Y15" i="1"/>
  <c r="Y26" i="1"/>
  <c r="U15" i="1"/>
  <c r="Y25" i="1"/>
  <c r="AD55" i="1"/>
  <c r="Y23" i="1"/>
  <c r="U46" i="1"/>
  <c r="U63" i="1"/>
  <c r="Y39" i="1"/>
  <c r="Y56" i="1"/>
  <c r="Y18" i="1"/>
  <c r="AD32" i="1"/>
  <c r="AD65" i="1"/>
  <c r="AD28" i="1"/>
  <c r="AD68" i="1"/>
  <c r="AD43" i="1"/>
  <c r="AD63" i="1"/>
  <c r="Y65" i="1"/>
  <c r="AD31" i="1"/>
  <c r="Y54" i="1"/>
  <c r="Y32" i="1"/>
  <c r="Y44" i="1"/>
  <c r="AD58" i="1"/>
  <c r="U54" i="1"/>
  <c r="U44" i="1"/>
  <c r="AD40" i="1"/>
  <c r="AD17" i="1"/>
  <c r="U23" i="1"/>
  <c r="U28" i="1"/>
  <c r="AD69" i="1"/>
  <c r="AD36" i="1"/>
  <c r="Y68" i="1"/>
  <c r="Y69" i="1"/>
  <c r="Y17" i="1"/>
  <c r="Y55" i="1"/>
  <c r="Y31" i="1"/>
  <c r="Y36" i="1"/>
  <c r="Y40" i="1"/>
  <c r="Y43" i="1"/>
  <c r="U24" i="1"/>
  <c r="T92" i="1"/>
  <c r="T78" i="1"/>
  <c r="AA76" i="1"/>
  <c r="AB13" i="1"/>
  <c r="AA84" i="1"/>
  <c r="AA91" i="1"/>
  <c r="X88" i="1"/>
  <c r="AC88" i="1"/>
  <c r="X80" i="1"/>
  <c r="AC80" i="1"/>
  <c r="X93" i="1"/>
  <c r="AC93" i="1"/>
  <c r="AA79" i="1"/>
  <c r="AA75" i="1"/>
  <c r="X92" i="1"/>
  <c r="AC92" i="1"/>
  <c r="AA83" i="1"/>
  <c r="AA85" i="1"/>
  <c r="Y13" i="1"/>
  <c r="AD13" i="1"/>
  <c r="AA81" i="1"/>
  <c r="X86" i="1"/>
  <c r="AC86" i="1"/>
  <c r="X87" i="1"/>
  <c r="AC87" i="1"/>
  <c r="AA82" i="1"/>
  <c r="AA90" i="1"/>
  <c r="AA89" i="1"/>
  <c r="AA77" i="1"/>
  <c r="X78" i="1"/>
  <c r="AC78" i="1"/>
  <c r="T88" i="1"/>
  <c r="T80" i="1"/>
  <c r="T85" i="1"/>
  <c r="X85" i="1"/>
  <c r="T77" i="1"/>
  <c r="X77" i="1"/>
  <c r="T75" i="1"/>
  <c r="X75" i="1"/>
  <c r="T84" i="1"/>
  <c r="X84" i="1"/>
  <c r="T90" i="1"/>
  <c r="X90" i="1"/>
  <c r="T91" i="1"/>
  <c r="X91" i="1"/>
  <c r="T82" i="1"/>
  <c r="X82" i="1"/>
  <c r="T79" i="1"/>
  <c r="X79" i="1"/>
  <c r="T83" i="1"/>
  <c r="X83" i="1"/>
  <c r="T76" i="1"/>
  <c r="X76" i="1"/>
  <c r="T81" i="1"/>
  <c r="X81" i="1"/>
  <c r="T89" i="1"/>
  <c r="X89" i="1"/>
  <c r="N12" i="1"/>
  <c r="N8" i="1"/>
  <c r="S8" i="1" s="1"/>
  <c r="N9" i="1"/>
  <c r="S9" i="1" s="1"/>
  <c r="N10" i="1"/>
  <c r="N11" i="1"/>
  <c r="T87" i="1"/>
  <c r="T93" i="1"/>
  <c r="T9" i="1"/>
  <c r="X9" i="1" s="1"/>
  <c r="R9" i="1"/>
  <c r="T8" i="1"/>
  <c r="X8" i="1" s="1"/>
  <c r="R8" i="1"/>
  <c r="R12" i="1"/>
  <c r="T12" i="1"/>
  <c r="X12" i="1" s="1"/>
  <c r="T10" i="1"/>
  <c r="X10" i="1" s="1"/>
  <c r="R10" i="1"/>
  <c r="T11" i="1"/>
  <c r="X11" i="1" s="1"/>
  <c r="R11" i="1"/>
  <c r="U13" i="1"/>
  <c r="S10" i="1" l="1"/>
  <c r="AD10" i="1" s="1"/>
  <c r="S12" i="1"/>
  <c r="AD12" i="1" s="1"/>
  <c r="S11" i="1"/>
  <c r="Y11" i="1" s="1"/>
  <c r="AB8" i="1"/>
  <c r="Y9" i="1"/>
  <c r="AD9" i="1"/>
  <c r="AB11" i="1"/>
  <c r="Y8" i="1"/>
  <c r="AD8" i="1"/>
  <c r="AB10" i="1"/>
  <c r="AB9" i="1"/>
  <c r="AB12" i="1"/>
  <c r="U8" i="1"/>
  <c r="U9" i="1"/>
  <c r="U11" i="1" l="1"/>
  <c r="Y12" i="1"/>
  <c r="U12" i="1"/>
  <c r="Y10" i="1"/>
  <c r="U10" i="1"/>
  <c r="AD11" i="1"/>
</calcChain>
</file>

<file path=xl/sharedStrings.xml><?xml version="1.0" encoding="utf-8"?>
<sst xmlns="http://schemas.openxmlformats.org/spreadsheetml/2006/main" count="81" uniqueCount="64">
  <si>
    <t>n</t>
    <phoneticPr fontId="1" type="noConversion"/>
  </si>
  <si>
    <t>ε</t>
    <phoneticPr fontId="1" type="noConversion"/>
  </si>
  <si>
    <t>x</t>
    <phoneticPr fontId="1" type="noConversion"/>
  </si>
  <si>
    <t>ε</t>
  </si>
  <si>
    <t>x</t>
    <phoneticPr fontId="1" type="noConversion"/>
  </si>
  <si>
    <t>N-mm</t>
    <phoneticPr fontId="1" type="noConversion"/>
  </si>
  <si>
    <r>
      <t>f</t>
    </r>
    <r>
      <rPr>
        <i/>
        <vertAlign val="subscript"/>
        <sz val="16"/>
        <color theme="1"/>
        <rFont val="Times New Roman"/>
        <family val="1"/>
      </rPr>
      <t>cu</t>
    </r>
    <phoneticPr fontId="2" type="noConversion"/>
  </si>
  <si>
    <r>
      <rPr>
        <sz val="16"/>
        <rFont val="微软雅黑"/>
        <family val="2"/>
        <charset val="134"/>
      </rPr>
      <t>控制参数</t>
    </r>
    <phoneticPr fontId="2" type="noConversion"/>
  </si>
  <si>
    <r>
      <t>Abaqus Input-</t>
    </r>
    <r>
      <rPr>
        <b/>
        <sz val="16"/>
        <color theme="1"/>
        <rFont val="微软雅黑"/>
        <family val="2"/>
        <charset val="134"/>
      </rPr>
      <t>塑性损伤模型</t>
    </r>
    <phoneticPr fontId="1" type="noConversion"/>
  </si>
  <si>
    <r>
      <t>FEA NX-</t>
    </r>
    <r>
      <rPr>
        <b/>
        <sz val="16"/>
        <color theme="1"/>
        <rFont val="微软雅黑"/>
        <family val="2"/>
        <charset val="134"/>
      </rPr>
      <t>塑性损伤模型</t>
    </r>
    <phoneticPr fontId="1" type="noConversion"/>
  </si>
  <si>
    <r>
      <t>midas Gen-</t>
    </r>
    <r>
      <rPr>
        <b/>
        <sz val="16"/>
        <color theme="1"/>
        <rFont val="微软雅黑"/>
        <family val="2"/>
        <charset val="134"/>
      </rPr>
      <t>塑性损伤模型</t>
    </r>
    <phoneticPr fontId="1" type="noConversion"/>
  </si>
  <si>
    <r>
      <rPr>
        <sz val="13"/>
        <color theme="1"/>
        <rFont val="微软雅黑"/>
        <family val="2"/>
        <charset val="134"/>
      </rPr>
      <t>应力</t>
    </r>
    <phoneticPr fontId="1" type="noConversion"/>
  </si>
  <si>
    <r>
      <rPr>
        <sz val="13"/>
        <color theme="1"/>
        <rFont val="微软雅黑"/>
        <family val="2"/>
        <charset val="134"/>
      </rPr>
      <t>非弹性应变</t>
    </r>
    <phoneticPr fontId="1" type="noConversion"/>
  </si>
  <si>
    <r>
      <rPr>
        <sz val="13"/>
        <color theme="1"/>
        <rFont val="微软雅黑"/>
        <family val="2"/>
        <charset val="134"/>
      </rPr>
      <t>破坏</t>
    </r>
    <phoneticPr fontId="1" type="noConversion"/>
  </si>
  <si>
    <r>
      <rPr>
        <sz val="13"/>
        <color theme="1"/>
        <rFont val="微软雅黑"/>
        <family val="2"/>
        <charset val="134"/>
      </rPr>
      <t>应变</t>
    </r>
    <phoneticPr fontId="1" type="noConversion"/>
  </si>
  <si>
    <r>
      <rPr>
        <sz val="13"/>
        <color theme="1"/>
        <rFont val="微软雅黑"/>
        <family val="2"/>
        <charset val="134"/>
      </rPr>
      <t>应力</t>
    </r>
    <phoneticPr fontId="1" type="noConversion"/>
  </si>
  <si>
    <r>
      <rPr>
        <sz val="13"/>
        <color theme="1"/>
        <rFont val="微软雅黑"/>
        <family val="2"/>
        <charset val="134"/>
      </rPr>
      <t>开裂应变</t>
    </r>
    <phoneticPr fontId="1" type="noConversion"/>
  </si>
  <si>
    <r>
      <t>f</t>
    </r>
    <r>
      <rPr>
        <i/>
        <vertAlign val="subscript"/>
        <sz val="16"/>
        <color theme="1"/>
        <rFont val="Times New Roman"/>
        <family val="1"/>
      </rPr>
      <t>c</t>
    </r>
    <phoneticPr fontId="2" type="noConversion"/>
  </si>
  <si>
    <r>
      <t>f</t>
    </r>
    <r>
      <rPr>
        <i/>
        <vertAlign val="subscript"/>
        <sz val="16"/>
        <color theme="1"/>
        <rFont val="Times New Roman"/>
        <family val="1"/>
      </rPr>
      <t>ce</t>
    </r>
    <phoneticPr fontId="2" type="noConversion"/>
  </si>
  <si>
    <r>
      <t>f</t>
    </r>
    <r>
      <rPr>
        <i/>
        <vertAlign val="subscript"/>
        <sz val="16"/>
        <color theme="1"/>
        <rFont val="Times New Roman"/>
        <family val="1"/>
      </rPr>
      <t>t</t>
    </r>
    <phoneticPr fontId="2" type="noConversion"/>
  </si>
  <si>
    <r>
      <rPr>
        <sz val="13"/>
        <color theme="1"/>
        <rFont val="微软雅黑"/>
        <family val="2"/>
        <charset val="134"/>
      </rPr>
      <t>检查</t>
    </r>
    <phoneticPr fontId="1" type="noConversion"/>
  </si>
  <si>
    <r>
      <t>FEA NX-</t>
    </r>
    <r>
      <rPr>
        <b/>
        <sz val="16"/>
        <color theme="1"/>
        <rFont val="微软雅黑"/>
        <family val="2"/>
        <charset val="134"/>
      </rPr>
      <t>弥散裂缝模型</t>
    </r>
    <phoneticPr fontId="1" type="noConversion"/>
  </si>
  <si>
    <r>
      <rPr>
        <sz val="13"/>
        <color theme="1"/>
        <rFont val="微软雅黑"/>
        <family val="2"/>
        <charset val="134"/>
      </rPr>
      <t>破坏</t>
    </r>
    <phoneticPr fontId="1" type="noConversion"/>
  </si>
  <si>
    <r>
      <rPr>
        <sz val="13"/>
        <color theme="1"/>
        <rFont val="微软雅黑"/>
        <family val="2"/>
        <charset val="134"/>
      </rPr>
      <t>应力</t>
    </r>
    <phoneticPr fontId="1" type="noConversion"/>
  </si>
  <si>
    <r>
      <t>E</t>
    </r>
    <r>
      <rPr>
        <i/>
        <vertAlign val="subscript"/>
        <sz val="16"/>
        <color theme="1"/>
        <rFont val="Times New Roman"/>
        <family val="1"/>
      </rPr>
      <t>c</t>
    </r>
    <phoneticPr fontId="2" type="noConversion"/>
  </si>
  <si>
    <r>
      <rPr>
        <sz val="16"/>
        <rFont val="微软雅黑"/>
        <family val="2"/>
        <charset val="134"/>
      </rPr>
      <t>单位系统</t>
    </r>
    <phoneticPr fontId="1" type="noConversion"/>
  </si>
  <si>
    <r>
      <t>k</t>
    </r>
    <r>
      <rPr>
        <i/>
        <vertAlign val="subscript"/>
        <sz val="16"/>
        <rFont val="Times New Roman"/>
        <family val="1"/>
      </rPr>
      <t>c</t>
    </r>
    <phoneticPr fontId="1" type="noConversion"/>
  </si>
  <si>
    <r>
      <t>k</t>
    </r>
    <r>
      <rPr>
        <i/>
        <vertAlign val="subscript"/>
        <sz val="16"/>
        <rFont val="Times New Roman"/>
        <family val="1"/>
      </rPr>
      <t>t</t>
    </r>
    <phoneticPr fontId="1" type="noConversion"/>
  </si>
  <si>
    <r>
      <t>FEA NX-</t>
    </r>
    <r>
      <rPr>
        <b/>
        <sz val="16"/>
        <color theme="1"/>
        <rFont val="微软雅黑"/>
        <family val="2"/>
        <charset val="134"/>
      </rPr>
      <t>塑性损伤模型</t>
    </r>
    <phoneticPr fontId="1" type="noConversion"/>
  </si>
  <si>
    <r>
      <t>midas Gen-</t>
    </r>
    <r>
      <rPr>
        <b/>
        <sz val="16"/>
        <color theme="1"/>
        <rFont val="微软雅黑"/>
        <family val="2"/>
        <charset val="134"/>
      </rPr>
      <t>塑性损伤模型</t>
    </r>
    <phoneticPr fontId="1" type="noConversion"/>
  </si>
  <si>
    <r>
      <t>ρ</t>
    </r>
    <r>
      <rPr>
        <i/>
        <vertAlign val="subscript"/>
        <sz val="15"/>
        <color theme="1"/>
        <rFont val="Times New Roman"/>
        <family val="1"/>
      </rPr>
      <t>c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</si>
  <si>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n</t>
    </r>
    <phoneticPr fontId="1" type="noConversion"/>
  </si>
  <si>
    <r>
      <t>σ</t>
    </r>
    <r>
      <rPr>
        <i/>
        <vertAlign val="subscript"/>
        <sz val="15"/>
        <color theme="1"/>
        <rFont val="Times New Roman"/>
        <family val="1"/>
      </rPr>
      <t>ture</t>
    </r>
    <phoneticPr fontId="1" type="noConversion"/>
  </si>
  <si>
    <r>
      <rPr>
        <sz val="13"/>
        <color theme="1"/>
        <rFont val="微软雅黑"/>
        <family val="2"/>
        <charset val="134"/>
      </rPr>
      <t>损伤</t>
    </r>
    <phoneticPr fontId="1" type="noConversion"/>
  </si>
  <si>
    <r>
      <t>Abaqus Input-</t>
    </r>
    <r>
      <rPr>
        <b/>
        <sz val="16"/>
        <color theme="1"/>
        <rFont val="微软雅黑"/>
        <family val="2"/>
        <charset val="134"/>
      </rPr>
      <t>塑性损伤模型</t>
    </r>
    <phoneticPr fontId="1" type="noConversion"/>
  </si>
  <si>
    <r>
      <rPr>
        <sz val="13"/>
        <color theme="1"/>
        <rFont val="微软雅黑"/>
        <family val="2"/>
        <charset val="134"/>
      </rPr>
      <t>检查</t>
    </r>
    <phoneticPr fontId="1" type="noConversion"/>
  </si>
  <si>
    <r>
      <rPr>
        <sz val="13"/>
        <color theme="1"/>
        <rFont val="微软雅黑"/>
        <family val="2"/>
        <charset val="134"/>
      </rPr>
      <t>损伤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</si>
  <si>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c</t>
    </r>
    <phoneticPr fontId="1" type="noConversion"/>
  </si>
  <si>
    <r>
      <t>α</t>
    </r>
    <r>
      <rPr>
        <i/>
        <vertAlign val="subscript"/>
        <sz val="15"/>
        <color theme="1"/>
        <rFont val="Times New Roman"/>
        <family val="1"/>
      </rPr>
      <t>c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</si>
  <si>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c</t>
    </r>
    <phoneticPr fontId="1" type="noConversion"/>
  </si>
  <si>
    <r>
      <t>σ</t>
    </r>
    <r>
      <rPr>
        <i/>
        <vertAlign val="subscript"/>
        <sz val="15"/>
        <color theme="1"/>
        <rFont val="Times New Roman"/>
        <family val="1"/>
      </rPr>
      <t>n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</si>
  <si>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ture</t>
    </r>
    <phoneticPr fontId="1" type="noConversion"/>
  </si>
  <si>
    <r>
      <t>σ</t>
    </r>
    <r>
      <rPr>
        <i/>
        <vertAlign val="subscript"/>
        <sz val="15"/>
        <color theme="1"/>
        <rFont val="Times New Roman"/>
        <family val="1"/>
      </rPr>
      <t>ture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</si>
  <si>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in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</si>
  <si>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c1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</si>
  <si>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c2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</si>
  <si>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c3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</si>
  <si>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cpl</t>
    </r>
    <phoneticPr fontId="1" type="noConversion"/>
  </si>
  <si>
    <r>
      <rPr>
        <sz val="13"/>
        <color theme="1"/>
        <rFont val="微软雅黑"/>
        <family val="2"/>
        <charset val="134"/>
      </rPr>
      <t>破坏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</si>
  <si>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t1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</si>
  <si>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t2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</si>
  <si>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t3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</si>
  <si>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tpl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</si>
  <si>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t</t>
    </r>
    <phoneticPr fontId="1" type="noConversion"/>
  </si>
  <si>
    <r>
      <t>α</t>
    </r>
    <r>
      <rPr>
        <i/>
        <vertAlign val="subscript"/>
        <sz val="15"/>
        <color theme="1"/>
        <rFont val="Times New Roman"/>
        <family val="1"/>
      </rPr>
      <t>t</t>
    </r>
    <phoneticPr fontId="1" type="noConversion"/>
  </si>
  <si>
    <r>
      <t>ρ</t>
    </r>
    <r>
      <rPr>
        <i/>
        <vertAlign val="subscript"/>
        <sz val="15"/>
        <color theme="1"/>
        <rFont val="Times New Roman"/>
        <family val="1"/>
      </rPr>
      <t>c</t>
    </r>
    <phoneticPr fontId="1" type="noConversion"/>
  </si>
  <si>
    <r>
      <t>D</t>
    </r>
    <r>
      <rPr>
        <i/>
        <vertAlign val="subscript"/>
        <sz val="15"/>
        <color theme="1"/>
        <rFont val="Times New Roman"/>
        <family val="1"/>
      </rPr>
      <t>t</t>
    </r>
    <phoneticPr fontId="1" type="noConversion"/>
  </si>
  <si>
    <r>
      <t>σ</t>
    </r>
    <r>
      <rPr>
        <i/>
        <vertAlign val="subscript"/>
        <sz val="15"/>
        <color theme="1"/>
        <rFont val="Times New Roman"/>
        <family val="1"/>
      </rPr>
      <t>n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</si>
  <si>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ture</t>
    </r>
    <phoneticPr fontId="1" type="noConversion"/>
  </si>
  <si>
    <r>
      <t>ε</t>
    </r>
    <r>
      <rPr>
        <i/>
        <vertAlign val="subscript"/>
        <sz val="15"/>
        <color theme="1"/>
        <rFont val="Times New Roman"/>
        <family val="1"/>
      </rPr>
      <t>ck</t>
    </r>
    <phoneticPr fontId="1" type="noConversion"/>
  </si>
  <si>
    <t>受压本构关系</t>
    <phoneticPr fontId="1" type="noConversion"/>
  </si>
  <si>
    <t>受拉伸本构关系</t>
    <phoneticPr fontId="1" type="noConversion"/>
  </si>
  <si>
    <r>
      <rPr>
        <b/>
        <sz val="28"/>
        <rFont val="微软雅黑"/>
        <family val="2"/>
        <charset val="134"/>
      </rPr>
      <t>分享创造价值：基于</t>
    </r>
    <r>
      <rPr>
        <b/>
        <sz val="28"/>
        <rFont val="Times New Roman"/>
        <family val="1"/>
      </rPr>
      <t>GB50010-2010</t>
    </r>
    <r>
      <rPr>
        <b/>
        <sz val="28"/>
        <rFont val="微软雅黑"/>
        <family val="2"/>
        <charset val="134"/>
      </rPr>
      <t>规范的</t>
    </r>
    <r>
      <rPr>
        <b/>
        <sz val="28"/>
        <color rgb="FFFF0000"/>
        <rFont val="微软雅黑"/>
        <family val="2"/>
        <charset val="134"/>
      </rPr>
      <t>塑性损伤模型</t>
    </r>
    <r>
      <rPr>
        <b/>
        <sz val="28"/>
        <rFont val="微软雅黑"/>
        <family val="2"/>
        <charset val="134"/>
      </rPr>
      <t>参数计算</t>
    </r>
    <r>
      <rPr>
        <b/>
        <sz val="28"/>
        <rFont val="Times New Roman"/>
        <family val="1"/>
      </rPr>
      <t>_</t>
    </r>
    <r>
      <rPr>
        <b/>
        <sz val="28"/>
        <color rgb="FF7030A0"/>
        <rFont val="微软雅黑"/>
        <family val="2"/>
        <charset val="134"/>
      </rPr>
      <t>张田</t>
    </r>
    <r>
      <rPr>
        <b/>
        <sz val="28"/>
        <color rgb="FF7030A0"/>
        <rFont val="Times New Roman"/>
        <family val="1"/>
      </rPr>
      <t xml:space="preserve">V1.3.0      </t>
    </r>
    <r>
      <rPr>
        <b/>
        <sz val="28"/>
        <rFont val="Times New Roman"/>
        <family val="1"/>
      </rPr>
      <t xml:space="preserve">          </t>
    </r>
    <phoneticPr fontId="2" type="noConversion"/>
  </si>
  <si>
    <r>
      <rPr>
        <b/>
        <sz val="20"/>
        <color rgb="FF0070C0"/>
        <rFont val="微软雅黑"/>
        <family val="2"/>
        <charset val="134"/>
      </rPr>
      <t>用户请尊重作者的劳动成果，本表格及其之前的所有版本不允许任何售卖、交易等商业行为，大家相互监督，保持良性发展！问题反馈在</t>
    </r>
    <r>
      <rPr>
        <b/>
        <sz val="20"/>
        <color rgb="FF0070C0"/>
        <rFont val="Times New Roman"/>
        <family val="1"/>
      </rPr>
      <t>B</t>
    </r>
    <r>
      <rPr>
        <b/>
        <sz val="20"/>
        <color rgb="FF0070C0"/>
        <rFont val="微软雅黑"/>
        <family val="2"/>
        <charset val="134"/>
      </rPr>
      <t>站评论区留言。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</si>
</sst>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_ "/>
    <numFmt numFmtId="177" formatCode="0.0_ "/>
    <numFmt numFmtId="178" formatCode="0.00000_ "/>
    <numFmt numFmtId="179" formatCode="0.00_ "/>
    <numFmt numFmtId="180" formatCode="0.0000_ "/>
    <numFmt numFmtId="181" formatCode="0.000000_ "/>
    <numFmt numFmtId="182" formatCode="#,##0.0000000_ "/>
    <numFmt numFmtId="183" formatCode="0.0000000_);[Red]\(0.0000000\)"/>
    <numFmt numFmtId="184" formatCode="0.00000000_);[Red]\(0.00000000\)"/>
    <numFmt numFmtId="185" formatCode="0.00000000_ "/>
  </numFmts>
  <fonts count="3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6"/>
      <name val="微软雅黑"/>
      <family val="2"/>
      <charset val="134"/>
    </font>
    <font>
      <sz val="20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8"/>
      <color rgb="FFFF0000"/>
      <name val="微软雅黑"/>
      <family val="2"/>
      <charset val="134"/>
    </font>
    <font>
      <b/>
      <sz val="28"/>
      <color rgb="FF7030A0"/>
      <name val="微软雅黑"/>
      <family val="2"/>
      <charset val="134"/>
    </font>
    <font>
      <b/>
      <sz val="28"/>
      <name val="微软雅黑"/>
      <family val="2"/>
      <charset val="134"/>
    </font>
    <font>
      <i/>
      <sz val="16"/>
      <color theme="1"/>
      <name val="Times New Roman"/>
      <family val="1"/>
    </font>
    <font>
      <i/>
      <vertAlign val="subscript"/>
      <sz val="16"/>
      <color theme="1"/>
      <name val="Times New Roman"/>
      <family val="1"/>
    </font>
    <font>
      <b/>
      <sz val="28"/>
      <name val="Times New Roman"/>
      <family val="1"/>
    </font>
    <font>
      <b/>
      <sz val="28"/>
      <color rgb="FF7030A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i/>
      <sz val="16"/>
      <name val="Times New Roman"/>
      <family val="1"/>
    </font>
    <font>
      <sz val="20"/>
      <color rgb="FFFF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i/>
      <sz val="15"/>
      <color theme="1"/>
      <name val="Times New Roman"/>
      <family val="1"/>
    </font>
    <font>
      <i/>
      <vertAlign val="subscript"/>
      <sz val="15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1"/>
      <name val="Times New Roman"/>
      <family val="1"/>
    </font>
    <font>
      <i/>
      <vertAlign val="subscript"/>
      <sz val="16"/>
      <name val="Times New Roman"/>
      <family val="1"/>
    </font>
    <font>
      <b/>
      <sz val="28"/>
      <name val="Times New Roman"/>
      <family val="2"/>
      <charset val="134"/>
    </font>
    <font>
      <b/>
      <sz val="20"/>
      <color rgb="FF0070C0"/>
      <name val="微软雅黑"/>
      <family val="2"/>
      <charset val="134"/>
    </font>
    <font>
      <b/>
      <sz val="20"/>
      <color rgb="FF0070C0"/>
      <name val="Times New Roman"/>
      <family val="1"/>
    </font>
    <font>
      <b/>
      <sz val="20"/>
      <color rgb="FF0070C0"/>
      <name val="Times New Roman"/>
      <family val="2"/>
      <charset val="134"/>
    </font>
    <font>
      <sz val="16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0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7" fontId="16" fillId="3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80" fontId="22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/>
    </xf>
    <xf numFmtId="179" fontId="25" fillId="0" borderId="1" xfId="0" applyNumberFormat="1" applyFont="1" applyBorder="1" applyAlignment="1">
      <alignment horizontal="center" vertical="center"/>
    </xf>
    <xf numFmtId="177" fontId="25" fillId="0" borderId="1" xfId="0" applyNumberFormat="1" applyFont="1" applyBorder="1" applyAlignment="1">
      <alignment horizontal="center" vertical="center"/>
    </xf>
    <xf numFmtId="180" fontId="25" fillId="0" borderId="1" xfId="0" applyNumberFormat="1" applyFont="1" applyBorder="1" applyAlignment="1">
      <alignment horizontal="center" vertical="center"/>
    </xf>
    <xf numFmtId="180" fontId="25" fillId="2" borderId="1" xfId="0" applyNumberFormat="1" applyFont="1" applyFill="1" applyBorder="1" applyAlignment="1">
      <alignment horizontal="center" vertical="center"/>
    </xf>
    <xf numFmtId="184" fontId="25" fillId="9" borderId="1" xfId="0" applyNumberFormat="1" applyFont="1" applyFill="1" applyBorder="1" applyAlignment="1">
      <alignment horizontal="center" vertical="center"/>
    </xf>
    <xf numFmtId="184" fontId="25" fillId="4" borderId="1" xfId="0" applyNumberFormat="1" applyFont="1" applyFill="1" applyBorder="1" applyAlignment="1">
      <alignment horizontal="center" vertical="center"/>
    </xf>
    <xf numFmtId="183" fontId="25" fillId="0" borderId="1" xfId="0" applyNumberFormat="1" applyFont="1" applyBorder="1" applyAlignment="1">
      <alignment horizontal="center" vertical="center"/>
    </xf>
    <xf numFmtId="185" fontId="25" fillId="10" borderId="1" xfId="0" applyNumberFormat="1" applyFont="1" applyFill="1" applyBorder="1" applyAlignment="1">
      <alignment horizontal="center" vertical="center"/>
    </xf>
    <xf numFmtId="185" fontId="25" fillId="11" borderId="1" xfId="0" applyNumberFormat="1" applyFont="1" applyFill="1" applyBorder="1" applyAlignment="1">
      <alignment horizontal="center" vertical="center"/>
    </xf>
    <xf numFmtId="185" fontId="25" fillId="12" borderId="1" xfId="0" applyNumberFormat="1" applyFont="1" applyFill="1" applyBorder="1" applyAlignment="1">
      <alignment horizontal="center" vertical="center"/>
    </xf>
    <xf numFmtId="184" fontId="25" fillId="13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8" fontId="25" fillId="7" borderId="1" xfId="0" applyNumberFormat="1" applyFont="1" applyFill="1" applyBorder="1" applyAlignment="1">
      <alignment horizontal="center" vertical="center"/>
    </xf>
    <xf numFmtId="176" fontId="25" fillId="7" borderId="1" xfId="0" applyNumberFormat="1" applyFont="1" applyFill="1" applyBorder="1" applyAlignment="1">
      <alignment horizontal="center" vertical="center"/>
    </xf>
    <xf numFmtId="179" fontId="25" fillId="7" borderId="1" xfId="0" applyNumberFormat="1" applyFont="1" applyFill="1" applyBorder="1" applyAlignment="1">
      <alignment horizontal="center" vertical="center"/>
    </xf>
    <xf numFmtId="179" fontId="26" fillId="0" borderId="1" xfId="0" applyNumberFormat="1" applyFont="1" applyBorder="1" applyAlignment="1">
      <alignment horizontal="center" vertical="center"/>
    </xf>
    <xf numFmtId="184" fontId="25" fillId="0" borderId="1" xfId="0" applyNumberFormat="1" applyFont="1" applyBorder="1" applyAlignment="1">
      <alignment horizontal="center" vertical="center"/>
    </xf>
    <xf numFmtId="185" fontId="25" fillId="2" borderId="1" xfId="0" applyNumberFormat="1" applyFont="1" applyFill="1" applyBorder="1" applyAlignment="1">
      <alignment horizontal="center" vertical="center"/>
    </xf>
    <xf numFmtId="185" fontId="25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2" fontId="14" fillId="0" borderId="1" xfId="0" applyNumberFormat="1" applyFont="1" applyBorder="1" applyAlignment="1">
      <alignment horizontal="center" vertical="center"/>
    </xf>
    <xf numFmtId="184" fontId="14" fillId="10" borderId="1" xfId="0" applyNumberFormat="1" applyFont="1" applyFill="1" applyBorder="1" applyAlignment="1">
      <alignment horizontal="center" vertical="center"/>
    </xf>
    <xf numFmtId="184" fontId="14" fillId="11" borderId="1" xfId="0" applyNumberFormat="1" applyFont="1" applyFill="1" applyBorder="1" applyAlignment="1">
      <alignment horizontal="center" vertical="center"/>
    </xf>
    <xf numFmtId="184" fontId="14" fillId="12" borderId="1" xfId="0" applyNumberFormat="1" applyFont="1" applyFill="1" applyBorder="1" applyAlignment="1">
      <alignment horizontal="center" vertical="center"/>
    </xf>
    <xf numFmtId="184" fontId="14" fillId="13" borderId="1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84" fontId="25" fillId="2" borderId="1" xfId="0" applyNumberFormat="1" applyFont="1" applyFill="1" applyBorder="1" applyAlignment="1">
      <alignment horizontal="center" vertical="center"/>
    </xf>
    <xf numFmtId="178" fontId="26" fillId="0" borderId="1" xfId="0" applyNumberFormat="1" applyFont="1" applyBorder="1" applyAlignment="1">
      <alignment horizontal="center" vertical="center"/>
    </xf>
    <xf numFmtId="176" fontId="26" fillId="0" borderId="1" xfId="0" applyNumberFormat="1" applyFont="1" applyBorder="1" applyAlignment="1">
      <alignment horizontal="center" vertical="center"/>
    </xf>
    <xf numFmtId="177" fontId="26" fillId="0" borderId="1" xfId="0" applyNumberFormat="1" applyFont="1" applyBorder="1" applyAlignment="1">
      <alignment horizontal="center" vertical="center"/>
    </xf>
    <xf numFmtId="180" fontId="26" fillId="0" borderId="1" xfId="0" applyNumberFormat="1" applyFont="1" applyBorder="1" applyAlignment="1">
      <alignment horizontal="center" vertical="center"/>
    </xf>
    <xf numFmtId="180" fontId="26" fillId="2" borderId="1" xfId="0" applyNumberFormat="1" applyFont="1" applyFill="1" applyBorder="1" applyAlignment="1">
      <alignment horizontal="center" vertical="center"/>
    </xf>
    <xf numFmtId="184" fontId="26" fillId="9" borderId="1" xfId="0" applyNumberFormat="1" applyFont="1" applyFill="1" applyBorder="1" applyAlignment="1">
      <alignment horizontal="center" vertical="center"/>
    </xf>
    <xf numFmtId="184" fontId="26" fillId="4" borderId="1" xfId="0" applyNumberFormat="1" applyFont="1" applyFill="1" applyBorder="1" applyAlignment="1">
      <alignment horizontal="center" vertical="center"/>
    </xf>
    <xf numFmtId="183" fontId="26" fillId="0" borderId="1" xfId="0" applyNumberFormat="1" applyFont="1" applyBorder="1" applyAlignment="1">
      <alignment horizontal="center" vertical="center"/>
    </xf>
    <xf numFmtId="185" fontId="26" fillId="10" borderId="1" xfId="0" applyNumberFormat="1" applyFont="1" applyFill="1" applyBorder="1" applyAlignment="1">
      <alignment horizontal="center" vertical="center"/>
    </xf>
    <xf numFmtId="185" fontId="26" fillId="11" borderId="1" xfId="0" applyNumberFormat="1" applyFont="1" applyFill="1" applyBorder="1" applyAlignment="1">
      <alignment horizontal="center" vertical="center"/>
    </xf>
    <xf numFmtId="185" fontId="26" fillId="12" borderId="1" xfId="0" applyNumberFormat="1" applyFont="1" applyFill="1" applyBorder="1" applyAlignment="1">
      <alignment horizontal="center" vertical="center"/>
    </xf>
    <xf numFmtId="184" fontId="26" fillId="13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33" fillId="6" borderId="0" xfId="0" applyFont="1" applyFill="1" applyAlignment="1">
      <alignment horizontal="left" vertical="center"/>
    </xf>
    <xf numFmtId="0" fontId="28" fillId="6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34" fillId="0" borderId="0" xfId="0" applyFont="1"/>
    <xf numFmtId="11" fontId="3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ABAQUS中塑性损伤模型参数输入!$I$7:$I$43</c:f>
              <c:numCache>
                <c:formatCode>0.00000_ </c:formatCode>
                <c:ptCount val="37"/>
                <c:pt idx="0">
                  <c:v>3.2883600000000005E-4</c:v>
                </c:pt>
                <c:pt idx="1">
                  <c:v>4.8787819224614817E-4</c:v>
                </c:pt>
                <c:pt idx="2">
                  <c:v>5.2763874030768514E-4</c:v>
                </c:pt>
                <c:pt idx="3">
                  <c:v>5.9390632041024689E-4</c:v>
                </c:pt>
                <c:pt idx="4">
                  <c:v>7.264414806153704E-4</c:v>
                </c:pt>
                <c:pt idx="5">
                  <c:v>1.1240469612307407E-3</c:v>
                </c:pt>
                <c:pt idx="6">
                  <c:v>1.5904219224614812E-3</c:v>
                </c:pt>
                <c:pt idx="7">
                  <c:v>1.7494641147076295E-3</c:v>
                </c:pt>
                <c:pt idx="8">
                  <c:v>1.9085063069537774E-3</c:v>
                </c:pt>
                <c:pt idx="9">
                  <c:v>2.0675484991999255E-3</c:v>
                </c:pt>
                <c:pt idx="10">
                  <c:v>2.2265906914460737E-3</c:v>
                </c:pt>
                <c:pt idx="11">
                  <c:v>2.3856328836922218E-3</c:v>
                </c:pt>
                <c:pt idx="12">
                  <c:v>2.5446750759383699E-3</c:v>
                </c:pt>
                <c:pt idx="13">
                  <c:v>2.703717268184518E-3</c:v>
                </c:pt>
                <c:pt idx="14">
                  <c:v>2.8627594604306661E-3</c:v>
                </c:pt>
                <c:pt idx="15">
                  <c:v>3.0218016526768142E-3</c:v>
                </c:pt>
                <c:pt idx="16">
                  <c:v>3.1808438449229624E-3</c:v>
                </c:pt>
                <c:pt idx="17">
                  <c:v>3.3398860371691105E-3</c:v>
                </c:pt>
                <c:pt idx="18">
                  <c:v>3.498928229415259E-3</c:v>
                </c:pt>
                <c:pt idx="19">
                  <c:v>3.6579704216614063E-3</c:v>
                </c:pt>
                <c:pt idx="20">
                  <c:v>3.8170126139075548E-3</c:v>
                </c:pt>
                <c:pt idx="21">
                  <c:v>3.9760548061537025E-3</c:v>
                </c:pt>
                <c:pt idx="22">
                  <c:v>4.1350969983998511E-3</c:v>
                </c:pt>
                <c:pt idx="23">
                  <c:v>4.2941391906459996E-3</c:v>
                </c:pt>
                <c:pt idx="24">
                  <c:v>4.4531813828921473E-3</c:v>
                </c:pt>
                <c:pt idx="25">
                  <c:v>4.612223575138295E-3</c:v>
                </c:pt>
                <c:pt idx="26">
                  <c:v>4.7712657673844435E-3</c:v>
                </c:pt>
                <c:pt idx="27">
                  <c:v>5.0893501518767398E-3</c:v>
                </c:pt>
                <c:pt idx="28">
                  <c:v>5.407434536369036E-3</c:v>
                </c:pt>
                <c:pt idx="29">
                  <c:v>5.7255189208613323E-3</c:v>
                </c:pt>
                <c:pt idx="30">
                  <c:v>6.0436033053536285E-3</c:v>
                </c:pt>
                <c:pt idx="31">
                  <c:v>6.3616876898459247E-3</c:v>
                </c:pt>
                <c:pt idx="32">
                  <c:v>6.679772074338221E-3</c:v>
                </c:pt>
                <c:pt idx="33">
                  <c:v>6.9978564588305181E-3</c:v>
                </c:pt>
                <c:pt idx="34">
                  <c:v>7.3159408433228126E-3</c:v>
                </c:pt>
                <c:pt idx="35">
                  <c:v>7.6340252278151097E-3</c:v>
                </c:pt>
                <c:pt idx="36">
                  <c:v>7.952109612307405E-3</c:v>
                </c:pt>
              </c:numCache>
            </c:numRef>
          </c:xVal>
          <c:yVal>
            <c:numRef>
              <c:f>ABAQUS中塑性损伤模型参数输入!$J$7:$J$43</c:f>
              <c:numCache>
                <c:formatCode>0.0_ </c:formatCode>
                <c:ptCount val="37"/>
                <c:pt idx="0">
                  <c:v>10.349664871421643</c:v>
                </c:pt>
                <c:pt idx="1">
                  <c:v>14.713414735387378</c:v>
                </c:pt>
                <c:pt idx="2">
                  <c:v>15.705389287393531</c:v>
                </c:pt>
                <c:pt idx="3">
                  <c:v>17.261412934586261</c:v>
                </c:pt>
                <c:pt idx="4">
                  <c:v>19.991712226488524</c:v>
                </c:pt>
                <c:pt idx="5">
                  <c:v>25.173527143126812</c:v>
                </c:pt>
                <c:pt idx="6">
                  <c:v>26.8</c:v>
                </c:pt>
                <c:pt idx="7">
                  <c:v>26.517982681642373</c:v>
                </c:pt>
                <c:pt idx="8">
                  <c:v>25.794161753579914</c:v>
                </c:pt>
                <c:pt idx="9">
                  <c:v>24.792106956213232</c:v>
                </c:pt>
                <c:pt idx="10">
                  <c:v>23.639484465626452</c:v>
                </c:pt>
                <c:pt idx="11">
                  <c:v>22.427265953742687</c:v>
                </c:pt>
                <c:pt idx="12">
                  <c:v>21.215708921970133</c:v>
                </c:pt>
                <c:pt idx="13">
                  <c:v>20.042023155462747</c:v>
                </c:pt>
                <c:pt idx="14">
                  <c:v>18.927294706412596</c:v>
                </c:pt>
                <c:pt idx="15">
                  <c:v>17.881890092226218</c:v>
                </c:pt>
                <c:pt idx="16">
                  <c:v>16.90934906233171</c:v>
                </c:pt>
                <c:pt idx="17">
                  <c:v>16.009050926941605</c:v>
                </c:pt>
                <c:pt idx="18">
                  <c:v>15.177977723615461</c:v>
                </c:pt>
                <c:pt idx="19">
                  <c:v>14.411848040272936</c:v>
                </c:pt>
                <c:pt idx="20">
                  <c:v>13.705827277645099</c:v>
                </c:pt>
                <c:pt idx="21">
                  <c:v>13.054959567254484</c:v>
                </c:pt>
                <c:pt idx="22">
                  <c:v>12.454420090042973</c:v>
                </c:pt>
                <c:pt idx="23">
                  <c:v>11.89965338546747</c:v>
                </c:pt>
                <c:pt idx="24">
                  <c:v>11.386440532088136</c:v>
                </c:pt>
                <c:pt idx="25">
                  <c:v>10.910922904564863</c:v>
                </c:pt>
                <c:pt idx="26">
                  <c:v>10.469600225842699</c:v>
                </c:pt>
                <c:pt idx="27">
                  <c:v>9.6772242412095313</c:v>
                </c:pt>
                <c:pt idx="28">
                  <c:v>8.9876984290450537</c:v>
                </c:pt>
                <c:pt idx="29">
                  <c:v>8.3836267140091714</c:v>
                </c:pt>
                <c:pt idx="30">
                  <c:v>7.851011135311678</c:v>
                </c:pt>
                <c:pt idx="31">
                  <c:v>7.3785515664000263</c:v>
                </c:pt>
                <c:pt idx="32">
                  <c:v>6.9570792488407376</c:v>
                </c:pt>
                <c:pt idx="33">
                  <c:v>6.5791097738088435</c:v>
                </c:pt>
                <c:pt idx="34">
                  <c:v>6.2384940887297322</c:v>
                </c:pt>
                <c:pt idx="35">
                  <c:v>5.9301469359717798</c:v>
                </c:pt>
                <c:pt idx="36">
                  <c:v>5.6498353656949778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A-4930-ACC6-D7FEEE32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84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12369752044307E-2"/>
          <c:y val="5.0435149008712994E-2"/>
          <c:w val="0.83758946228788911"/>
          <c:h val="0.8357633072683887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ABAQUS中塑性损伤模型参数输入!$N$6</c:f>
              <c:strCache>
                <c:ptCount val="1"/>
                <c:pt idx="0">
                  <c:v>dc1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ABAQUS中塑性损伤模型参数输入!$M$7:$M$43</c:f>
              <c:numCache>
                <c:formatCode>0.00000_ </c:formatCode>
                <c:ptCount val="37"/>
                <c:pt idx="0">
                  <c:v>1.1201577833408471E-5</c:v>
                </c:pt>
                <c:pt idx="1">
                  <c:v>3.6205025353290197E-5</c:v>
                </c:pt>
                <c:pt idx="2">
                  <c:v>4.5482574817170651E-5</c:v>
                </c:pt>
                <c:pt idx="3">
                  <c:v>6.3921716341343109E-5</c:v>
                </c:pt>
                <c:pt idx="4">
                  <c:v>1.1248649000414389E-4</c:v>
                </c:pt>
                <c:pt idx="5">
                  <c:v>3.5034976158165908E-4</c:v>
                </c:pt>
                <c:pt idx="6">
                  <c:v>7.657610709198929E-4</c:v>
                </c:pt>
                <c:pt idx="7">
                  <c:v>9.3307338353518568E-4</c:v>
                </c:pt>
                <c:pt idx="8">
                  <c:v>1.1139414321399488E-3</c:v>
                </c:pt>
                <c:pt idx="9">
                  <c:v>1.3033438151956603E-3</c:v>
                </c:pt>
                <c:pt idx="10">
                  <c:v>1.4973597332549396E-3</c:v>
                </c:pt>
                <c:pt idx="11">
                  <c:v>1.6931941847207978E-3</c:v>
                </c:pt>
                <c:pt idx="12">
                  <c:v>1.8889949473922816E-3</c:v>
                </c:pt>
                <c:pt idx="13">
                  <c:v>2.0836175233646566E-3</c:v>
                </c:pt>
                <c:pt idx="14">
                  <c:v>2.2764127000164682E-3</c:v>
                </c:pt>
                <c:pt idx="15">
                  <c:v>2.4670606686027774E-3</c:v>
                </c:pt>
                <c:pt idx="16">
                  <c:v>2.6554514952894549E-3</c:v>
                </c:pt>
                <c:pt idx="17">
                  <c:v>2.841603224876334E-3</c:v>
                </c:pt>
                <c:pt idx="18">
                  <c:v>3.0256077079088939E-3</c:v>
                </c:pt>
                <c:pt idx="19">
                  <c:v>3.2075957519099537E-3</c:v>
                </c:pt>
                <c:pt idx="20">
                  <c:v>3.3877152817360255E-3</c:v>
                </c:pt>
                <c:pt idx="21">
                  <c:v>3.5661180513079237E-3</c:v>
                </c:pt>
                <c:pt idx="22">
                  <c:v>3.7429518746907395E-3</c:v>
                </c:pt>
                <c:pt idx="23">
                  <c:v>3.9183563620458607E-3</c:v>
                </c:pt>
                <c:pt idx="24">
                  <c:v>4.0924608431198665E-3</c:v>
                </c:pt>
                <c:pt idx="25">
                  <c:v>4.2653836269280687E-3</c:v>
                </c:pt>
                <c:pt idx="26">
                  <c:v>4.4372320530000732E-3</c:v>
                </c:pt>
                <c:pt idx="27">
                  <c:v>4.7780835615690185E-3</c:v>
                </c:pt>
                <c:pt idx="28">
                  <c:v>5.1156783881957718E-3</c:v>
                </c:pt>
                <c:pt idx="29">
                  <c:v>5.4505502655313905E-3</c:v>
                </c:pt>
                <c:pt idx="30">
                  <c:v>5.7831287379855583E-3</c:v>
                </c:pt>
                <c:pt idx="31">
                  <c:v>6.113760613700208E-3</c:v>
                </c:pt>
                <c:pt idx="32">
                  <c:v>6.4427273253505543E-3</c:v>
                </c:pt>
                <c:pt idx="33">
                  <c:v>6.7702586344141821E-3</c:v>
                </c:pt>
                <c:pt idx="34">
                  <c:v>7.096543332687914E-3</c:v>
                </c:pt>
                <c:pt idx="35">
                  <c:v>7.4217375708774585E-3</c:v>
                </c:pt>
                <c:pt idx="36">
                  <c:v>7.7459713456553793E-3</c:v>
                </c:pt>
              </c:numCache>
            </c:numRef>
          </c:xVal>
          <c:yVal>
            <c:numRef>
              <c:f>ABAQUS中塑性损伤模型参数输入!$N$7:$N$44</c:f>
              <c:numCache>
                <c:formatCode>0.0000_ </c:formatCode>
                <c:ptCount val="38"/>
                <c:pt idx="0">
                  <c:v>1.047069404302825E-2</c:v>
                </c:pt>
                <c:pt idx="1">
                  <c:v>2.3488622015262806E-2</c:v>
                </c:pt>
                <c:pt idx="2">
                  <c:v>2.7528393034564003E-2</c:v>
                </c:pt>
                <c:pt idx="3">
                  <c:v>3.4930865080191498E-2</c:v>
                </c:pt>
                <c:pt idx="4">
                  <c:v>5.2122347389370827E-2</c:v>
                </c:pt>
                <c:pt idx="5">
                  <c:v>0.11968619459016772</c:v>
                </c:pt>
                <c:pt idx="6">
                  <c:v>0.21813948835754871</c:v>
                </c:pt>
                <c:pt idx="7">
                  <c:v>0.25568692978538388</c:v>
                </c:pt>
                <c:pt idx="8">
                  <c:v>0.29654272947898874</c:v>
                </c:pt>
                <c:pt idx="9">
                  <c:v>0.33909649409624765</c:v>
                </c:pt>
                <c:pt idx="10">
                  <c:v>0.38199131531109287</c:v>
                </c:pt>
                <c:pt idx="11">
                  <c:v>0.42416247680745611</c:v>
                </c:pt>
                <c:pt idx="12">
                  <c:v>0.46483218087379474</c:v>
                </c:pt>
                <c:pt idx="13">
                  <c:v>0.50347713526214122</c:v>
                </c:pt>
                <c:pt idx="14">
                  <c:v>0.53978362278896608</c:v>
                </c:pt>
                <c:pt idx="15">
                  <c:v>0.57360043480135336</c:v>
                </c:pt>
                <c:pt idx="16">
                  <c:v>0.60489580746109672</c:v>
                </c:pt>
                <c:pt idx="17">
                  <c:v>0.63372120196841319</c:v>
                </c:pt>
                <c:pt idx="18">
                  <c:v>0.66018260832593645</c:v>
                </c:pt>
                <c:pt idx="19">
                  <c:v>0.68441884657067686</c:v>
                </c:pt>
                <c:pt idx="20">
                  <c:v>0.70658580140009108</c:v>
                </c:pt>
                <c:pt idx="21">
                  <c:v>0.72684539334863496</c:v>
                </c:pt>
                <c:pt idx="22">
                  <c:v>0.74535816979130742</c:v>
                </c:pt>
                <c:pt idx="23">
                  <c:v>0.76227856929032634</c:v>
                </c:pt>
                <c:pt idx="24">
                  <c:v>0.77775210349254953</c:v>
                </c:pt>
                <c:pt idx="25">
                  <c:v>0.79191387735225127</c:v>
                </c:pt>
                <c:pt idx="26">
                  <c:v>0.80488801716198854</c:v>
                </c:pt>
                <c:pt idx="27">
                  <c:v>0.82771552196428544</c:v>
                </c:pt>
                <c:pt idx="28">
                  <c:v>0.84701711308464522</c:v>
                </c:pt>
                <c:pt idx="29">
                  <c:v>0.86342831790614571</c:v>
                </c:pt>
                <c:pt idx="30">
                  <c:v>0.87746190498405063</c:v>
                </c:pt>
                <c:pt idx="31">
                  <c:v>0.88953082723292765</c:v>
                </c:pt>
                <c:pt idx="32">
                  <c:v>0.89996800545087841</c:v>
                </c:pt>
                <c:pt idx="33">
                  <c:v>0.90904261256802665</c:v>
                </c:pt>
                <c:pt idx="34">
                  <c:v>0.91697315170655602</c:v>
                </c:pt>
                <c:pt idx="35">
                  <c:v>0.92393782364304877</c:v>
                </c:pt>
                <c:pt idx="36">
                  <c:v>0.93008269413979028</c:v>
                </c:pt>
                <c:pt idx="37">
                  <c:v>0.935528114291031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9-416E-A133-1D9865096817}"/>
            </c:ext>
          </c:extLst>
        </c:ser>
        <c:ser>
          <c:idx val="2"/>
          <c:order val="1"/>
          <c:tx>
            <c:strRef>
              <c:f>ABAQUS中塑性损伤模型参数输入!$O$6</c:f>
              <c:strCache>
                <c:ptCount val="1"/>
                <c:pt idx="0">
                  <c:v>dc2</c:v>
                </c:pt>
              </c:strCache>
            </c:strRef>
          </c:tx>
          <c:xVal>
            <c:numRef>
              <c:f>ABAQUS中塑性损伤模型参数输入!$M$7:$M$70</c:f>
              <c:numCache>
                <c:formatCode>0.00000_ </c:formatCode>
                <c:ptCount val="64"/>
                <c:pt idx="0">
                  <c:v>1.1201577833408471E-5</c:v>
                </c:pt>
                <c:pt idx="1">
                  <c:v>3.6205025353290197E-5</c:v>
                </c:pt>
                <c:pt idx="2">
                  <c:v>4.5482574817170651E-5</c:v>
                </c:pt>
                <c:pt idx="3">
                  <c:v>6.3921716341343109E-5</c:v>
                </c:pt>
                <c:pt idx="4">
                  <c:v>1.1248649000414389E-4</c:v>
                </c:pt>
                <c:pt idx="5">
                  <c:v>3.5034976158165908E-4</c:v>
                </c:pt>
                <c:pt idx="6">
                  <c:v>7.657610709198929E-4</c:v>
                </c:pt>
                <c:pt idx="7">
                  <c:v>9.3307338353518568E-4</c:v>
                </c:pt>
                <c:pt idx="8">
                  <c:v>1.1139414321399488E-3</c:v>
                </c:pt>
                <c:pt idx="9">
                  <c:v>1.3033438151956603E-3</c:v>
                </c:pt>
                <c:pt idx="10">
                  <c:v>1.4973597332549396E-3</c:v>
                </c:pt>
                <c:pt idx="11">
                  <c:v>1.6931941847207978E-3</c:v>
                </c:pt>
                <c:pt idx="12">
                  <c:v>1.8889949473922816E-3</c:v>
                </c:pt>
                <c:pt idx="13">
                  <c:v>2.0836175233646566E-3</c:v>
                </c:pt>
                <c:pt idx="14">
                  <c:v>2.2764127000164682E-3</c:v>
                </c:pt>
                <c:pt idx="15">
                  <c:v>2.4670606686027774E-3</c:v>
                </c:pt>
                <c:pt idx="16">
                  <c:v>2.6554514952894549E-3</c:v>
                </c:pt>
                <c:pt idx="17">
                  <c:v>2.841603224876334E-3</c:v>
                </c:pt>
                <c:pt idx="18">
                  <c:v>3.0256077079088939E-3</c:v>
                </c:pt>
                <c:pt idx="19">
                  <c:v>3.2075957519099537E-3</c:v>
                </c:pt>
                <c:pt idx="20">
                  <c:v>3.3877152817360255E-3</c:v>
                </c:pt>
                <c:pt idx="21">
                  <c:v>3.5661180513079237E-3</c:v>
                </c:pt>
                <c:pt idx="22">
                  <c:v>3.7429518746907395E-3</c:v>
                </c:pt>
                <c:pt idx="23">
                  <c:v>3.9183563620458607E-3</c:v>
                </c:pt>
                <c:pt idx="24">
                  <c:v>4.0924608431198665E-3</c:v>
                </c:pt>
                <c:pt idx="25">
                  <c:v>4.2653836269280687E-3</c:v>
                </c:pt>
                <c:pt idx="26">
                  <c:v>4.4372320530000732E-3</c:v>
                </c:pt>
                <c:pt idx="27">
                  <c:v>4.7780835615690185E-3</c:v>
                </c:pt>
                <c:pt idx="28">
                  <c:v>5.1156783881957718E-3</c:v>
                </c:pt>
                <c:pt idx="29">
                  <c:v>5.4505502655313905E-3</c:v>
                </c:pt>
                <c:pt idx="30">
                  <c:v>5.7831287379855583E-3</c:v>
                </c:pt>
                <c:pt idx="31">
                  <c:v>6.113760613700208E-3</c:v>
                </c:pt>
                <c:pt idx="32">
                  <c:v>6.4427273253505543E-3</c:v>
                </c:pt>
                <c:pt idx="33">
                  <c:v>6.7702586344141821E-3</c:v>
                </c:pt>
                <c:pt idx="34">
                  <c:v>7.096543332687914E-3</c:v>
                </c:pt>
                <c:pt idx="35">
                  <c:v>7.4217375708774585E-3</c:v>
                </c:pt>
                <c:pt idx="36">
                  <c:v>7.7459713456553793E-3</c:v>
                </c:pt>
                <c:pt idx="37">
                  <c:v>8.069353568668983E-3</c:v>
                </c:pt>
                <c:pt idx="38">
                  <c:v>8.3919760458306247E-3</c:v>
                </c:pt>
                <c:pt idx="39">
                  <c:v>8.7139166181190476E-3</c:v>
                </c:pt>
                <c:pt idx="40">
                  <c:v>9.0352416550756546E-3</c:v>
                </c:pt>
                <c:pt idx="41">
                  <c:v>9.3560080463437577E-3</c:v>
                </c:pt>
                <c:pt idx="42">
                  <c:v>9.6762648019344238E-3</c:v>
                </c:pt>
                <c:pt idx="43">
                  <c:v>9.9960543457992494E-3</c:v>
                </c:pt>
                <c:pt idx="44">
                  <c:v>1.031541356761421E-2</c:v>
                </c:pt>
                <c:pt idx="45">
                  <c:v>1.0634374682838137E-2</c:v>
                </c:pt>
                <c:pt idx="46">
                  <c:v>1.095296593986432E-2</c:v>
                </c:pt>
                <c:pt idx="47">
                  <c:v>1.1271212204532151E-2</c:v>
                </c:pt>
                <c:pt idx="48">
                  <c:v>1.1589135445729508E-2</c:v>
                </c:pt>
                <c:pt idx="49">
                  <c:v>1.1906755140795266E-2</c:v>
                </c:pt>
                <c:pt idx="50">
                  <c:v>1.2224088615554988E-2</c:v>
                </c:pt>
                <c:pt idx="51">
                  <c:v>1.2541151330807373E-2</c:v>
                </c:pt>
                <c:pt idx="52">
                  <c:v>1.2857957124736462E-2</c:v>
                </c:pt>
                <c:pt idx="53">
                  <c:v>1.3174518418872494E-2</c:v>
                </c:pt>
                <c:pt idx="54">
                  <c:v>1.3490846393774104E-2</c:v>
                </c:pt>
                <c:pt idx="55">
                  <c:v>1.3806951139449523E-2</c:v>
                </c:pt>
                <c:pt idx="56">
                  <c:v>1.412284178461558E-2</c:v>
                </c:pt>
                <c:pt idx="57">
                  <c:v>1.4438526608157341E-2</c:v>
                </c:pt>
                <c:pt idx="58">
                  <c:v>1.47540131355608E-2</c:v>
                </c:pt>
                <c:pt idx="59">
                  <c:v>1.5069308222608255E-2</c:v>
                </c:pt>
                <c:pt idx="60">
                  <c:v>1.5384418128245534E-2</c:v>
                </c:pt>
                <c:pt idx="61">
                  <c:v>1.5699348578206242E-2</c:v>
                </c:pt>
                <c:pt idx="62">
                  <c:v>1.6014104820723896E-2</c:v>
                </c:pt>
                <c:pt idx="63">
                  <c:v>1.6328691675448648E-2</c:v>
                </c:pt>
              </c:numCache>
            </c:numRef>
          </c:xVal>
          <c:yVal>
            <c:numRef>
              <c:f>ABAQUS中塑性损伤模型参数输入!$O$7:$O$43</c:f>
              <c:numCache>
                <c:formatCode>0.0000_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8.7919798231961277E-3</c:v>
                </c:pt>
                <c:pt idx="8">
                  <c:v>3.5694400225029566E-2</c:v>
                </c:pt>
                <c:pt idx="9">
                  <c:v>7.300873732303903E-2</c:v>
                </c:pt>
                <c:pt idx="10">
                  <c:v>0.11596567456387319</c:v>
                </c:pt>
                <c:pt idx="11">
                  <c:v>0.16116532922040128</c:v>
                </c:pt>
                <c:pt idx="12">
                  <c:v>0.20635462657902115</c:v>
                </c:pt>
                <c:pt idx="13">
                  <c:v>0.25014137613591325</c:v>
                </c:pt>
                <c:pt idx="14">
                  <c:v>0.29173585826889048</c:v>
                </c:pt>
                <c:pt idx="15">
                  <c:v>0.33074904413209349</c:v>
                </c:pt>
                <c:pt idx="16">
                  <c:v>0.36704719920827311</c:v>
                </c:pt>
                <c:pt idx="17">
                  <c:v>0.40065226370892437</c:v>
                </c:pt>
                <c:pt idx="18">
                  <c:v>0.43167595603216202</c:v>
                </c:pt>
                <c:pt idx="19">
                  <c:v>0.46027738230874127</c:v>
                </c:pt>
                <c:pt idx="20">
                  <c:v>0.4866364704011974</c:v>
                </c:pt>
                <c:pt idx="21">
                  <c:v>0.51093780589604454</c:v>
                </c:pt>
                <c:pt idx="22">
                  <c:v>0.53336118189648807</c:v>
                </c:pt>
                <c:pt idx="23">
                  <c:v>0.55407641218563031</c:v>
                </c:pt>
                <c:pt idx="24">
                  <c:v>0.57324080533272248</c:v>
                </c:pt>
                <c:pt idx="25">
                  <c:v>0.59099826416373835</c:v>
                </c:pt>
                <c:pt idx="26">
                  <c:v>0.60747934809707238</c:v>
                </c:pt>
                <c:pt idx="27">
                  <c:v>0.6370718274674898</c:v>
                </c:pt>
                <c:pt idx="28">
                  <c:v>0.66282467089803199</c:v>
                </c:pt>
                <c:pt idx="29">
                  <c:v>0.68538704002292272</c:v>
                </c:pt>
                <c:pt idx="30">
                  <c:v>0.70528136074032033</c:v>
                </c:pt>
                <c:pt idx="31">
                  <c:v>0.72292941764668328</c:v>
                </c:pt>
                <c:pt idx="32">
                  <c:v>0.73867347192066779</c:v>
                </c:pt>
                <c:pt idx="33">
                  <c:v>0.75279293135698333</c:v>
                </c:pt>
                <c:pt idx="34">
                  <c:v>0.76551736781961577</c:v>
                </c:pt>
                <c:pt idx="35">
                  <c:v>0.77703664823561047</c:v>
                </c:pt>
                <c:pt idx="36">
                  <c:v>0.78750882552931067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6-4C43-ABF2-E997E2F6CB5C}"/>
            </c:ext>
          </c:extLst>
        </c:ser>
        <c:ser>
          <c:idx val="0"/>
          <c:order val="2"/>
          <c:tx>
            <c:strRef>
              <c:f>ABAQUS中塑性损伤模型参数输入!$P$6</c:f>
              <c:strCache>
                <c:ptCount val="1"/>
                <c:pt idx="0">
                  <c:v>dc3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ABAQUS中塑性损伤模型参数输入!$M$7:$M$70</c:f>
              <c:numCache>
                <c:formatCode>0.00000_ </c:formatCode>
                <c:ptCount val="64"/>
                <c:pt idx="0">
                  <c:v>1.1201577833408471E-5</c:v>
                </c:pt>
                <c:pt idx="1">
                  <c:v>3.6205025353290197E-5</c:v>
                </c:pt>
                <c:pt idx="2">
                  <c:v>4.5482574817170651E-5</c:v>
                </c:pt>
                <c:pt idx="3">
                  <c:v>6.3921716341343109E-5</c:v>
                </c:pt>
                <c:pt idx="4">
                  <c:v>1.1248649000414389E-4</c:v>
                </c:pt>
                <c:pt idx="5">
                  <c:v>3.5034976158165908E-4</c:v>
                </c:pt>
                <c:pt idx="6">
                  <c:v>7.657610709198929E-4</c:v>
                </c:pt>
                <c:pt idx="7">
                  <c:v>9.3307338353518568E-4</c:v>
                </c:pt>
                <c:pt idx="8">
                  <c:v>1.1139414321399488E-3</c:v>
                </c:pt>
                <c:pt idx="9">
                  <c:v>1.3033438151956603E-3</c:v>
                </c:pt>
                <c:pt idx="10">
                  <c:v>1.4973597332549396E-3</c:v>
                </c:pt>
                <c:pt idx="11">
                  <c:v>1.6931941847207978E-3</c:v>
                </c:pt>
                <c:pt idx="12">
                  <c:v>1.8889949473922816E-3</c:v>
                </c:pt>
                <c:pt idx="13">
                  <c:v>2.0836175233646566E-3</c:v>
                </c:pt>
                <c:pt idx="14">
                  <c:v>2.2764127000164682E-3</c:v>
                </c:pt>
                <c:pt idx="15">
                  <c:v>2.4670606686027774E-3</c:v>
                </c:pt>
                <c:pt idx="16">
                  <c:v>2.6554514952894549E-3</c:v>
                </c:pt>
                <c:pt idx="17">
                  <c:v>2.841603224876334E-3</c:v>
                </c:pt>
                <c:pt idx="18">
                  <c:v>3.0256077079088939E-3</c:v>
                </c:pt>
                <c:pt idx="19">
                  <c:v>3.2075957519099537E-3</c:v>
                </c:pt>
                <c:pt idx="20">
                  <c:v>3.3877152817360255E-3</c:v>
                </c:pt>
                <c:pt idx="21">
                  <c:v>3.5661180513079237E-3</c:v>
                </c:pt>
                <c:pt idx="22">
                  <c:v>3.7429518746907395E-3</c:v>
                </c:pt>
                <c:pt idx="23">
                  <c:v>3.9183563620458607E-3</c:v>
                </c:pt>
                <c:pt idx="24">
                  <c:v>4.0924608431198665E-3</c:v>
                </c:pt>
                <c:pt idx="25">
                  <c:v>4.2653836269280687E-3</c:v>
                </c:pt>
                <c:pt idx="26">
                  <c:v>4.4372320530000732E-3</c:v>
                </c:pt>
                <c:pt idx="27">
                  <c:v>4.7780835615690185E-3</c:v>
                </c:pt>
                <c:pt idx="28">
                  <c:v>5.1156783881957718E-3</c:v>
                </c:pt>
                <c:pt idx="29">
                  <c:v>5.4505502655313905E-3</c:v>
                </c:pt>
                <c:pt idx="30">
                  <c:v>5.7831287379855583E-3</c:v>
                </c:pt>
                <c:pt idx="31">
                  <c:v>6.113760613700208E-3</c:v>
                </c:pt>
                <c:pt idx="32">
                  <c:v>6.4427273253505543E-3</c:v>
                </c:pt>
                <c:pt idx="33">
                  <c:v>6.7702586344141821E-3</c:v>
                </c:pt>
                <c:pt idx="34">
                  <c:v>7.096543332687914E-3</c:v>
                </c:pt>
                <c:pt idx="35">
                  <c:v>7.4217375708774585E-3</c:v>
                </c:pt>
                <c:pt idx="36">
                  <c:v>7.7459713456553793E-3</c:v>
                </c:pt>
                <c:pt idx="37">
                  <c:v>8.069353568668983E-3</c:v>
                </c:pt>
                <c:pt idx="38">
                  <c:v>8.3919760458306247E-3</c:v>
                </c:pt>
                <c:pt idx="39">
                  <c:v>8.7139166181190476E-3</c:v>
                </c:pt>
                <c:pt idx="40">
                  <c:v>9.0352416550756546E-3</c:v>
                </c:pt>
                <c:pt idx="41">
                  <c:v>9.3560080463437577E-3</c:v>
                </c:pt>
                <c:pt idx="42">
                  <c:v>9.6762648019344238E-3</c:v>
                </c:pt>
                <c:pt idx="43">
                  <c:v>9.9960543457992494E-3</c:v>
                </c:pt>
                <c:pt idx="44">
                  <c:v>1.031541356761421E-2</c:v>
                </c:pt>
                <c:pt idx="45">
                  <c:v>1.0634374682838137E-2</c:v>
                </c:pt>
                <c:pt idx="46">
                  <c:v>1.095296593986432E-2</c:v>
                </c:pt>
                <c:pt idx="47">
                  <c:v>1.1271212204532151E-2</c:v>
                </c:pt>
                <c:pt idx="48">
                  <c:v>1.1589135445729508E-2</c:v>
                </c:pt>
                <c:pt idx="49">
                  <c:v>1.1906755140795266E-2</c:v>
                </c:pt>
                <c:pt idx="50">
                  <c:v>1.2224088615554988E-2</c:v>
                </c:pt>
                <c:pt idx="51">
                  <c:v>1.2541151330807373E-2</c:v>
                </c:pt>
                <c:pt idx="52">
                  <c:v>1.2857957124736462E-2</c:v>
                </c:pt>
                <c:pt idx="53">
                  <c:v>1.3174518418872494E-2</c:v>
                </c:pt>
                <c:pt idx="54">
                  <c:v>1.3490846393774104E-2</c:v>
                </c:pt>
                <c:pt idx="55">
                  <c:v>1.3806951139449523E-2</c:v>
                </c:pt>
                <c:pt idx="56">
                  <c:v>1.412284178461558E-2</c:v>
                </c:pt>
                <c:pt idx="57">
                  <c:v>1.4438526608157341E-2</c:v>
                </c:pt>
                <c:pt idx="58">
                  <c:v>1.47540131355608E-2</c:v>
                </c:pt>
                <c:pt idx="59">
                  <c:v>1.5069308222608255E-2</c:v>
                </c:pt>
                <c:pt idx="60">
                  <c:v>1.5384418128245534E-2</c:v>
                </c:pt>
                <c:pt idx="61">
                  <c:v>1.5699348578206242E-2</c:v>
                </c:pt>
                <c:pt idx="62">
                  <c:v>1.6014104820723896E-2</c:v>
                </c:pt>
                <c:pt idx="63">
                  <c:v>1.6328691675448648E-2</c:v>
                </c:pt>
              </c:numCache>
            </c:numRef>
          </c:xVal>
          <c:yVal>
            <c:numRef>
              <c:f>ABAQUS中塑性损伤模型参数输入!$P$7:$P$43</c:f>
              <c:numCache>
                <c:formatCode>0.0000_ </c:formatCode>
                <c:ptCount val="37"/>
                <c:pt idx="0">
                  <c:v>1.7182585581098309E-2</c:v>
                </c:pt>
                <c:pt idx="1">
                  <c:v>3.7829147093791704E-2</c:v>
                </c:pt>
                <c:pt idx="2">
                  <c:v>4.4083140646288599E-2</c:v>
                </c:pt>
                <c:pt idx="3">
                  <c:v>5.5363164468342219E-2</c:v>
                </c:pt>
                <c:pt idx="4">
                  <c:v>8.0707959087405023E-2</c:v>
                </c:pt>
                <c:pt idx="5">
                  <c:v>0.17045867844757101</c:v>
                </c:pt>
                <c:pt idx="6">
                  <c:v>0.28018457172264677</c:v>
                </c:pt>
                <c:pt idx="7">
                  <c:v>0.31722222745521278</c:v>
                </c:pt>
                <c:pt idx="8">
                  <c:v>0.35519666326673627</c:v>
                </c:pt>
                <c:pt idx="9">
                  <c:v>0.39257321541450241</c:v>
                </c:pt>
                <c:pt idx="10">
                  <c:v>0.42836925745562948</c:v>
                </c:pt>
                <c:pt idx="11">
                  <c:v>0.46203400777931014</c:v>
                </c:pt>
                <c:pt idx="12">
                  <c:v>0.4933211791361275</c:v>
                </c:pt>
                <c:pt idx="13">
                  <c:v>0.52218259782211696</c:v>
                </c:pt>
                <c:pt idx="14">
                  <c:v>0.54868961108582415</c:v>
                </c:pt>
                <c:pt idx="15">
                  <c:v>0.57297934615122981</c:v>
                </c:pt>
                <c:pt idx="16">
                  <c:v>0.59521997767012924</c:v>
                </c:pt>
                <c:pt idx="17">
                  <c:v>0.61558934821122946</c:v>
                </c:pt>
                <c:pt idx="18">
                  <c:v>0.63426247701800387</c:v>
                </c:pt>
                <c:pt idx="19">
                  <c:v>0.65140476040767104</c:v>
                </c:pt>
                <c:pt idx="20">
                  <c:v>0.66716870058359545</c:v>
                </c:pt>
                <c:pt idx="21">
                  <c:v>0.68169275127427476</c:v>
                </c:pt>
                <c:pt idx="22">
                  <c:v>0.69510138291567336</c:v>
                </c:pt>
                <c:pt idx="23">
                  <c:v>0.70750580926497109</c:v>
                </c:pt>
                <c:pt idx="24">
                  <c:v>0.71900503565666929</c:v>
                </c:pt>
                <c:pt idx="25">
                  <c:v>0.72968702720252265</c:v>
                </c:pt>
                <c:pt idx="26">
                  <c:v>0.73962988132437812</c:v>
                </c:pt>
                <c:pt idx="27">
                  <c:v>0.75756782446715321</c:v>
                </c:pt>
                <c:pt idx="28">
                  <c:v>0.77328631880054211</c:v>
                </c:pt>
                <c:pt idx="29">
                  <c:v>0.78715633802084795</c:v>
                </c:pt>
                <c:pt idx="30">
                  <c:v>0.7994743010160712</c:v>
                </c:pt>
                <c:pt idx="31">
                  <c:v>0.81047888331594398</c:v>
                </c:pt>
                <c:pt idx="32">
                  <c:v>0.82036380531259145</c:v>
                </c:pt>
                <c:pt idx="33">
                  <c:v>0.82928755335659288</c:v>
                </c:pt>
                <c:pt idx="34">
                  <c:v>0.83738079338576354</c:v>
                </c:pt>
                <c:pt idx="35">
                  <c:v>0.84475205548045518</c:v>
                </c:pt>
                <c:pt idx="36">
                  <c:v>0.85149212135626706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89-416E-A133-1D986509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000"/>
        <c:axId val="108453888"/>
      </c:scatterChart>
      <c:valAx>
        <c:axId val="108448000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53888"/>
        <c:crosses val="autoZero"/>
        <c:crossBetween val="midCat"/>
      </c:valAx>
      <c:valAx>
        <c:axId val="108453888"/>
        <c:scaling>
          <c:orientation val="minMax"/>
        </c:scaling>
        <c:delete val="0"/>
        <c:axPos val="l"/>
        <c:majorGridlines/>
        <c:numFmt formatCode="0.00_ " sourceLinked="0"/>
        <c:majorTickMark val="out"/>
        <c:minorTickMark val="none"/>
        <c:tickLblPos val="nextTo"/>
        <c:crossAx val="10844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32292924874356"/>
          <c:y val="0.41978354049518229"/>
          <c:w val="0.12188682911236032"/>
          <c:h val="0.312025423659728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ABAQUS中塑性损伤模型参数输入!$M$7:$M$70</c:f>
              <c:numCache>
                <c:formatCode>0.00000_ </c:formatCode>
                <c:ptCount val="64"/>
                <c:pt idx="0">
                  <c:v>1.1201577833408471E-5</c:v>
                </c:pt>
                <c:pt idx="1">
                  <c:v>3.6205025353290197E-5</c:v>
                </c:pt>
                <c:pt idx="2">
                  <c:v>4.5482574817170651E-5</c:v>
                </c:pt>
                <c:pt idx="3">
                  <c:v>6.3921716341343109E-5</c:v>
                </c:pt>
                <c:pt idx="4">
                  <c:v>1.1248649000414389E-4</c:v>
                </c:pt>
                <c:pt idx="5">
                  <c:v>3.5034976158165908E-4</c:v>
                </c:pt>
                <c:pt idx="6">
                  <c:v>7.657610709198929E-4</c:v>
                </c:pt>
                <c:pt idx="7">
                  <c:v>9.3307338353518568E-4</c:v>
                </c:pt>
                <c:pt idx="8">
                  <c:v>1.1139414321399488E-3</c:v>
                </c:pt>
                <c:pt idx="9">
                  <c:v>1.3033438151956603E-3</c:v>
                </c:pt>
                <c:pt idx="10">
                  <c:v>1.4973597332549396E-3</c:v>
                </c:pt>
                <c:pt idx="11">
                  <c:v>1.6931941847207978E-3</c:v>
                </c:pt>
                <c:pt idx="12">
                  <c:v>1.8889949473922816E-3</c:v>
                </c:pt>
                <c:pt idx="13">
                  <c:v>2.0836175233646566E-3</c:v>
                </c:pt>
                <c:pt idx="14">
                  <c:v>2.2764127000164682E-3</c:v>
                </c:pt>
                <c:pt idx="15">
                  <c:v>2.4670606686027774E-3</c:v>
                </c:pt>
                <c:pt idx="16">
                  <c:v>2.6554514952894549E-3</c:v>
                </c:pt>
                <c:pt idx="17">
                  <c:v>2.841603224876334E-3</c:v>
                </c:pt>
                <c:pt idx="18">
                  <c:v>3.0256077079088939E-3</c:v>
                </c:pt>
                <c:pt idx="19">
                  <c:v>3.2075957519099537E-3</c:v>
                </c:pt>
                <c:pt idx="20">
                  <c:v>3.3877152817360255E-3</c:v>
                </c:pt>
                <c:pt idx="21">
                  <c:v>3.5661180513079237E-3</c:v>
                </c:pt>
                <c:pt idx="22">
                  <c:v>3.7429518746907395E-3</c:v>
                </c:pt>
                <c:pt idx="23">
                  <c:v>3.9183563620458607E-3</c:v>
                </c:pt>
                <c:pt idx="24">
                  <c:v>4.0924608431198665E-3</c:v>
                </c:pt>
                <c:pt idx="25">
                  <c:v>4.2653836269280687E-3</c:v>
                </c:pt>
                <c:pt idx="26">
                  <c:v>4.4372320530000732E-3</c:v>
                </c:pt>
                <c:pt idx="27">
                  <c:v>4.7780835615690185E-3</c:v>
                </c:pt>
                <c:pt idx="28">
                  <c:v>5.1156783881957718E-3</c:v>
                </c:pt>
                <c:pt idx="29">
                  <c:v>5.4505502655313905E-3</c:v>
                </c:pt>
                <c:pt idx="30">
                  <c:v>5.7831287379855583E-3</c:v>
                </c:pt>
                <c:pt idx="31">
                  <c:v>6.113760613700208E-3</c:v>
                </c:pt>
                <c:pt idx="32">
                  <c:v>6.4427273253505543E-3</c:v>
                </c:pt>
                <c:pt idx="33">
                  <c:v>6.7702586344141821E-3</c:v>
                </c:pt>
                <c:pt idx="34">
                  <c:v>7.096543332687914E-3</c:v>
                </c:pt>
                <c:pt idx="35">
                  <c:v>7.4217375708774585E-3</c:v>
                </c:pt>
                <c:pt idx="36">
                  <c:v>7.7459713456553793E-3</c:v>
                </c:pt>
                <c:pt idx="37">
                  <c:v>8.069353568668983E-3</c:v>
                </c:pt>
                <c:pt idx="38">
                  <c:v>8.3919760458306247E-3</c:v>
                </c:pt>
                <c:pt idx="39">
                  <c:v>8.7139166181190476E-3</c:v>
                </c:pt>
                <c:pt idx="40">
                  <c:v>9.0352416550756546E-3</c:v>
                </c:pt>
                <c:pt idx="41">
                  <c:v>9.3560080463437577E-3</c:v>
                </c:pt>
                <c:pt idx="42">
                  <c:v>9.6762648019344238E-3</c:v>
                </c:pt>
                <c:pt idx="43">
                  <c:v>9.9960543457992494E-3</c:v>
                </c:pt>
                <c:pt idx="44">
                  <c:v>1.031541356761421E-2</c:v>
                </c:pt>
                <c:pt idx="45">
                  <c:v>1.0634374682838137E-2</c:v>
                </c:pt>
                <c:pt idx="46">
                  <c:v>1.095296593986432E-2</c:v>
                </c:pt>
                <c:pt idx="47">
                  <c:v>1.1271212204532151E-2</c:v>
                </c:pt>
                <c:pt idx="48">
                  <c:v>1.1589135445729508E-2</c:v>
                </c:pt>
                <c:pt idx="49">
                  <c:v>1.1906755140795266E-2</c:v>
                </c:pt>
                <c:pt idx="50">
                  <c:v>1.2224088615554988E-2</c:v>
                </c:pt>
                <c:pt idx="51">
                  <c:v>1.2541151330807373E-2</c:v>
                </c:pt>
                <c:pt idx="52">
                  <c:v>1.2857957124736462E-2</c:v>
                </c:pt>
                <c:pt idx="53">
                  <c:v>1.3174518418872494E-2</c:v>
                </c:pt>
                <c:pt idx="54">
                  <c:v>1.3490846393774104E-2</c:v>
                </c:pt>
                <c:pt idx="55">
                  <c:v>1.3806951139449523E-2</c:v>
                </c:pt>
                <c:pt idx="56">
                  <c:v>1.412284178461558E-2</c:v>
                </c:pt>
                <c:pt idx="57">
                  <c:v>1.4438526608157341E-2</c:v>
                </c:pt>
                <c:pt idx="58">
                  <c:v>1.47540131355608E-2</c:v>
                </c:pt>
                <c:pt idx="59">
                  <c:v>1.5069308222608255E-2</c:v>
                </c:pt>
                <c:pt idx="60">
                  <c:v>1.5384418128245534E-2</c:v>
                </c:pt>
                <c:pt idx="61">
                  <c:v>1.5699348578206242E-2</c:v>
                </c:pt>
                <c:pt idx="62">
                  <c:v>1.6014104820723896E-2</c:v>
                </c:pt>
                <c:pt idx="63">
                  <c:v>1.6328691675448648E-2</c:v>
                </c:pt>
              </c:numCache>
            </c:numRef>
          </c:xVal>
          <c:yVal>
            <c:numRef>
              <c:f>ABAQUS中塑性损伤模型参数输入!$U$7:$U$70</c:f>
              <c:numCache>
                <c:formatCode>0.0000000_);[Red]\(0.0000000\)</c:formatCode>
                <c:ptCount val="64"/>
                <c:pt idx="1">
                  <c:v>2.5343517747303158E-5</c:v>
                </c:pt>
                <c:pt idx="2">
                  <c:v>3.1837802372019473E-5</c:v>
                </c:pt>
                <c:pt idx="3">
                  <c:v>4.4745201438940214E-5</c:v>
                </c:pt>
                <c:pt idx="4">
                  <c:v>7.8740543002900668E-5</c:v>
                </c:pt>
                <c:pt idx="5">
                  <c:v>2.4524483310716137E-4</c:v>
                </c:pt>
                <c:pt idx="6">
                  <c:v>5.3603274964392493E-4</c:v>
                </c:pt>
                <c:pt idx="7">
                  <c:v>6.5315136847462997E-4</c:v>
                </c:pt>
                <c:pt idx="8">
                  <c:v>7.7975900249796417E-4</c:v>
                </c:pt>
                <c:pt idx="9">
                  <c:v>9.1234067063696218E-4</c:v>
                </c:pt>
                <c:pt idx="10">
                  <c:v>1.0481518132784576E-3</c:v>
                </c:pt>
                <c:pt idx="11">
                  <c:v>1.1852359293045582E-3</c:v>
                </c:pt>
                <c:pt idx="12">
                  <c:v>1.3222964631745969E-3</c:v>
                </c:pt>
                <c:pt idx="13">
                  <c:v>1.4585322663552597E-3</c:v>
                </c:pt>
                <c:pt idx="14">
                  <c:v>1.5934888900115277E-3</c:v>
                </c:pt>
                <c:pt idx="15">
                  <c:v>1.7269424680219441E-3</c:v>
                </c:pt>
                <c:pt idx="16">
                  <c:v>1.858816046702618E-3</c:v>
                </c:pt>
                <c:pt idx="17">
                  <c:v>1.9891222574134337E-3</c:v>
                </c:pt>
                <c:pt idx="18">
                  <c:v>2.1179253955362254E-3</c:v>
                </c:pt>
                <c:pt idx="19">
                  <c:v>2.245317026336967E-3</c:v>
                </c:pt>
                <c:pt idx="20">
                  <c:v>2.3714006972152179E-3</c:v>
                </c:pt>
                <c:pt idx="21">
                  <c:v>2.4962826359155466E-3</c:v>
                </c:pt>
                <c:pt idx="22">
                  <c:v>2.6200663122835175E-3</c:v>
                </c:pt>
                <c:pt idx="23">
                  <c:v>2.7428494534321021E-3</c:v>
                </c:pt>
                <c:pt idx="24">
                  <c:v>2.8647225901839062E-3</c:v>
                </c:pt>
                <c:pt idx="25">
                  <c:v>2.9857685388496474E-3</c:v>
                </c:pt>
                <c:pt idx="26">
                  <c:v>3.1060624371000507E-3</c:v>
                </c:pt>
                <c:pt idx="27">
                  <c:v>3.344658493098313E-3</c:v>
                </c:pt>
                <c:pt idx="28">
                  <c:v>3.5809748717370395E-3</c:v>
                </c:pt>
                <c:pt idx="29">
                  <c:v>3.8153851858719733E-3</c:v>
                </c:pt>
                <c:pt idx="30">
                  <c:v>4.0481901165898906E-3</c:v>
                </c:pt>
                <c:pt idx="31">
                  <c:v>4.2796324295901449E-3</c:v>
                </c:pt>
                <c:pt idx="32">
                  <c:v>4.5099091277453884E-3</c:v>
                </c:pt>
                <c:pt idx="33">
                  <c:v>4.7391810440899282E-3</c:v>
                </c:pt>
                <c:pt idx="34">
                  <c:v>4.967580332881541E-3</c:v>
                </c:pt>
                <c:pt idx="35">
                  <c:v>5.1952162996142205E-3</c:v>
                </c:pt>
                <c:pt idx="36">
                  <c:v>5.4221799419587637E-3</c:v>
                </c:pt>
                <c:pt idx="37">
                  <c:v>5.64854749806829E-3</c:v>
                </c:pt>
                <c:pt idx="38">
                  <c:v>5.8743832320814369E-3</c:v>
                </c:pt>
                <c:pt idx="39">
                  <c:v>6.0997416326833333E-3</c:v>
                </c:pt>
                <c:pt idx="40">
                  <c:v>6.324669158552957E-3</c:v>
                </c:pt>
                <c:pt idx="41">
                  <c:v>6.5492056324406266E-3</c:v>
                </c:pt>
                <c:pt idx="42">
                  <c:v>6.7733853613540975E-3</c:v>
                </c:pt>
                <c:pt idx="43">
                  <c:v>6.9972380420594777E-3</c:v>
                </c:pt>
                <c:pt idx="44">
                  <c:v>7.2207894973299498E-3</c:v>
                </c:pt>
                <c:pt idx="45">
                  <c:v>7.4440622779866957E-3</c:v>
                </c:pt>
                <c:pt idx="46">
                  <c:v>7.6670761579050242E-3</c:v>
                </c:pt>
                <c:pt idx="47">
                  <c:v>7.8898485431724997E-3</c:v>
                </c:pt>
                <c:pt idx="48">
                  <c:v>8.1123948120106586E-3</c:v>
                </c:pt>
                <c:pt idx="49">
                  <c:v>8.3347285985566847E-3</c:v>
                </c:pt>
                <c:pt idx="50">
                  <c:v>8.5568620308884985E-3</c:v>
                </c:pt>
                <c:pt idx="51">
                  <c:v>8.7788059315651538E-3</c:v>
                </c:pt>
                <c:pt idx="52">
                  <c:v>9.0005699873155175E-3</c:v>
                </c:pt>
                <c:pt idx="53">
                  <c:v>9.2221628932107509E-3</c:v>
                </c:pt>
                <c:pt idx="54">
                  <c:v>9.4435924756418772E-3</c:v>
                </c:pt>
                <c:pt idx="55">
                  <c:v>9.6648657976146739E-3</c:v>
                </c:pt>
                <c:pt idx="56">
                  <c:v>9.8859892492309011E-3</c:v>
                </c:pt>
                <c:pt idx="57">
                  <c:v>1.0106968625710146E-2</c:v>
                </c:pt>
                <c:pt idx="58">
                  <c:v>1.0327809194892568E-2</c:v>
                </c:pt>
                <c:pt idx="59">
                  <c:v>1.054851575582578E-2</c:v>
                </c:pt>
                <c:pt idx="60">
                  <c:v>1.0769092689771873E-2</c:v>
                </c:pt>
                <c:pt idx="61">
                  <c:v>1.0989544004744355E-2</c:v>
                </c:pt>
                <c:pt idx="62">
                  <c:v>1.1209873374506711E-2</c:v>
                </c:pt>
                <c:pt idx="63">
                  <c:v>1.1430084172814062E-2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C-49DE-B8A7-699A05B4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5152"/>
        <c:axId val="108475136"/>
      </c:scatterChart>
      <c:valAx>
        <c:axId val="108465152"/>
        <c:scaling>
          <c:orientation val="minMax"/>
        </c:scaling>
        <c:delete val="0"/>
        <c:axPos val="b"/>
        <c:majorGridlines/>
        <c:numFmt formatCode="0.000_ " sourceLinked="0"/>
        <c:majorTickMark val="out"/>
        <c:minorTickMark val="none"/>
        <c:tickLblPos val="nextTo"/>
        <c:crossAx val="108475136"/>
        <c:crosses val="autoZero"/>
        <c:crossBetween val="midCat"/>
      </c:valAx>
      <c:valAx>
        <c:axId val="10847513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084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ABAQUS中塑性损伤模型参数输入!$H$75:$H$93</c:f>
              <c:numCache>
                <c:formatCode>0.000000_ </c:formatCode>
                <c:ptCount val="19"/>
                <c:pt idx="0">
                  <c:v>7.3935974900380723E-5</c:v>
                </c:pt>
                <c:pt idx="1">
                  <c:v>8.8723169880456867E-5</c:v>
                </c:pt>
                <c:pt idx="2">
                  <c:v>1.0351036486053301E-4</c:v>
                </c:pt>
                <c:pt idx="3">
                  <c:v>1.1829755984060916E-4</c:v>
                </c:pt>
                <c:pt idx="4">
                  <c:v>1.3308475482068531E-4</c:v>
                </c:pt>
                <c:pt idx="5">
                  <c:v>1.4787194980076145E-4</c:v>
                </c:pt>
                <c:pt idx="6">
                  <c:v>1.626591447808376E-4</c:v>
                </c:pt>
                <c:pt idx="7">
                  <c:v>1.7744633976091373E-4</c:v>
                </c:pt>
                <c:pt idx="8">
                  <c:v>1.9223353474098989E-4</c:v>
                </c:pt>
                <c:pt idx="9">
                  <c:v>2.0702072972106602E-4</c:v>
                </c:pt>
                <c:pt idx="10">
                  <c:v>2.2180792470114218E-4</c:v>
                </c:pt>
                <c:pt idx="11">
                  <c:v>2.9574389960152289E-4</c:v>
                </c:pt>
                <c:pt idx="12">
                  <c:v>3.696798745019036E-4</c:v>
                </c:pt>
                <c:pt idx="13">
                  <c:v>4.4361584940228436E-4</c:v>
                </c:pt>
                <c:pt idx="14">
                  <c:v>5.1755182430266507E-4</c:v>
                </c:pt>
                <c:pt idx="15">
                  <c:v>5.9148779920304578E-4</c:v>
                </c:pt>
                <c:pt idx="16">
                  <c:v>6.6542377410342649E-4</c:v>
                </c:pt>
                <c:pt idx="17">
                  <c:v>7.393597490038072E-4</c:v>
                </c:pt>
                <c:pt idx="18">
                  <c:v>8.1329572390418791E-4</c:v>
                </c:pt>
              </c:numCache>
            </c:numRef>
          </c:xVal>
          <c:yVal>
            <c:numRef>
              <c:f>ABAQUS中塑性损伤模型参数输入!$I$75:$I$93</c:f>
              <c:numCache>
                <c:formatCode>0.00_ </c:formatCode>
                <c:ptCount val="19"/>
                <c:pt idx="0">
                  <c:v>2.41030073024876</c:v>
                </c:pt>
                <c:pt idx="1">
                  <c:v>2.1953357320276701</c:v>
                </c:pt>
                <c:pt idx="2">
                  <c:v>1.8938615013275832</c:v>
                </c:pt>
                <c:pt idx="3">
                  <c:v>1.6336894356827965</c:v>
                </c:pt>
                <c:pt idx="4">
                  <c:v>1.4269797014269221</c:v>
                </c:pt>
                <c:pt idx="5">
                  <c:v>1.2643936966601752</c:v>
                </c:pt>
                <c:pt idx="6">
                  <c:v>1.1351856407499319</c:v>
                </c:pt>
                <c:pt idx="7">
                  <c:v>1.0308598359490619</c:v>
                </c:pt>
                <c:pt idx="8">
                  <c:v>0.94522128677687445</c:v>
                </c:pt>
                <c:pt idx="9">
                  <c:v>0.87382365706011988</c:v>
                </c:pt>
                <c:pt idx="10">
                  <c:v>0.81345826587468295</c:v>
                </c:pt>
                <c:pt idx="11">
                  <c:v>0.61280749066787321</c:v>
                </c:pt>
                <c:pt idx="12">
                  <c:v>0.499364034980323</c:v>
                </c:pt>
                <c:pt idx="13">
                  <c:v>0.42584100135762426</c:v>
                </c:pt>
                <c:pt idx="14">
                  <c:v>0.37393755967712228</c:v>
                </c:pt>
                <c:pt idx="15">
                  <c:v>0.33510793474377937</c:v>
                </c:pt>
                <c:pt idx="16">
                  <c:v>0.30482017481928375</c:v>
                </c:pt>
                <c:pt idx="17">
                  <c:v>0.28044109729641825</c:v>
                </c:pt>
                <c:pt idx="18">
                  <c:v>0.26033211499258713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A-4A22-BCA6-1C23BD7B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7360"/>
        <c:axId val="124048896"/>
      </c:scatterChart>
      <c:valAx>
        <c:axId val="124047360"/>
        <c:scaling>
          <c:orientation val="minMax"/>
          <c:min val="0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24048896"/>
        <c:crosses val="autoZero"/>
        <c:crossBetween val="midCat"/>
      </c:valAx>
      <c:valAx>
        <c:axId val="1240488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240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592175268275221E-2"/>
          <c:y val="7.0835706556395872E-2"/>
          <c:w val="0.83282770656838501"/>
          <c:h val="0.80454092287940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ABAQUS中塑性损伤模型参数输入!$M$74</c:f>
              <c:strCache>
                <c:ptCount val="1"/>
                <c:pt idx="0">
                  <c:v>dt1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ABAQUS中塑性损伤模型参数输入!$L$75:$L$93</c:f>
              <c:numCache>
                <c:formatCode>0.000000_ </c:formatCode>
                <c:ptCount val="19"/>
                <c:pt idx="0">
                  <c:v>0</c:v>
                </c:pt>
                <c:pt idx="1">
                  <c:v>2.1381246300508083E-5</c:v>
                </c:pt>
                <c:pt idx="2">
                  <c:v>4.5416163307309394E-5</c:v>
                </c:pt>
                <c:pt idx="3">
                  <c:v>6.8184136401039372E-5</c:v>
                </c:pt>
                <c:pt idx="4">
                  <c:v>8.9312152479414486E-5</c:v>
                </c:pt>
                <c:pt idx="5">
                  <c:v>1.0908667315571057E-4</c:v>
                </c:pt>
                <c:pt idx="6">
                  <c:v>1.2783732525083343E-4</c:v>
                </c:pt>
                <c:pt idx="7">
                  <c:v>1.4582471429317625E-4</c:v>
                </c:pt>
                <c:pt idx="8">
                  <c:v>1.6323887176910928E-4</c:v>
                </c:pt>
                <c:pt idx="9">
                  <c:v>1.8021618904074684E-4</c:v>
                </c:pt>
                <c:pt idx="10">
                  <c:v>1.9685509239543628E-4</c:v>
                </c:pt>
                <c:pt idx="11">
                  <c:v>2.7694602982528588E-4</c:v>
                </c:pt>
                <c:pt idx="12">
                  <c:v>3.5436188272888221E-4</c:v>
                </c:pt>
                <c:pt idx="13">
                  <c:v>4.3055317668563923E-4</c:v>
                </c:pt>
                <c:pt idx="14">
                  <c:v>5.0608128965956936E-4</c:v>
                </c:pt>
                <c:pt idx="15">
                  <c:v>5.812083633047803E-4</c:v>
                </c:pt>
                <c:pt idx="16">
                  <c:v>6.5607341524084493E-4</c:v>
                </c:pt>
                <c:pt idx="17">
                  <c:v>7.3075721834423956E-4</c:v>
                </c:pt>
                <c:pt idx="18">
                  <c:v>8.0531003627679033E-4</c:v>
                </c:pt>
              </c:numCache>
            </c:numRef>
          </c:xVal>
          <c:yVal>
            <c:numRef>
              <c:f>ABAQUS中塑性损伤模型参数输入!$M$75:$M$93</c:f>
              <c:numCache>
                <c:formatCode>0.0000_ </c:formatCode>
                <c:ptCount val="19"/>
                <c:pt idx="0">
                  <c:v>0</c:v>
                </c:pt>
                <c:pt idx="1">
                  <c:v>0.13699161570652729</c:v>
                </c:pt>
                <c:pt idx="2">
                  <c:v>0.28101176018615193</c:v>
                </c:pt>
                <c:pt idx="3">
                  <c:v>0.40483901383578746</c:v>
                </c:pt>
                <c:pt idx="4">
                  <c:v>0.50496213803562029</c:v>
                </c:pt>
                <c:pt idx="5">
                  <c:v>0.58438653580005318</c:v>
                </c:pt>
                <c:pt idx="6">
                  <c:v>0.64730285745276706</c:v>
                </c:pt>
                <c:pt idx="7">
                  <c:v>0.6974616461276224</c:v>
                </c:pt>
                <c:pt idx="8">
                  <c:v>0.73783834252959757</c:v>
                </c:pt>
                <c:pt idx="9">
                  <c:v>0.77069358425926793</c:v>
                </c:pt>
                <c:pt idx="10">
                  <c:v>0.79772109808649794</c:v>
                </c:pt>
                <c:pt idx="11">
                  <c:v>0.88044344945727904</c:v>
                </c:pt>
                <c:pt idx="12">
                  <c:v>0.92039850032985682</c:v>
                </c:pt>
                <c:pt idx="13">
                  <c:v>0.94276877388207792</c:v>
                </c:pt>
                <c:pt idx="14">
                  <c:v>0.9566135023329384</c:v>
                </c:pt>
                <c:pt idx="15">
                  <c:v>0.96581632359828595</c:v>
                </c:pt>
                <c:pt idx="16">
                  <c:v>0.97226802922757916</c:v>
                </c:pt>
                <c:pt idx="17">
                  <c:v>0.97698080545485777</c:v>
                </c:pt>
                <c:pt idx="18">
                  <c:v>0.98053759445228472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7-4F05-9771-0BE8A01A870A}"/>
            </c:ext>
          </c:extLst>
        </c:ser>
        <c:ser>
          <c:idx val="2"/>
          <c:order val="1"/>
          <c:tx>
            <c:strRef>
              <c:f>ABAQUS中塑性损伤模型参数输入!$N$74</c:f>
              <c:strCache>
                <c:ptCount val="1"/>
                <c:pt idx="0">
                  <c:v>dt2</c:v>
                </c:pt>
              </c:strCache>
            </c:strRef>
          </c:tx>
          <c:xVal>
            <c:numRef>
              <c:f>ABAQUS中塑性损伤模型参数输入!$L$75:$L$93</c:f>
              <c:numCache>
                <c:formatCode>0.000000_ </c:formatCode>
                <c:ptCount val="19"/>
                <c:pt idx="0">
                  <c:v>0</c:v>
                </c:pt>
                <c:pt idx="1">
                  <c:v>2.1381246300508083E-5</c:v>
                </c:pt>
                <c:pt idx="2">
                  <c:v>4.5416163307309394E-5</c:v>
                </c:pt>
                <c:pt idx="3">
                  <c:v>6.8184136401039372E-5</c:v>
                </c:pt>
                <c:pt idx="4">
                  <c:v>8.9312152479414486E-5</c:v>
                </c:pt>
                <c:pt idx="5">
                  <c:v>1.0908667315571057E-4</c:v>
                </c:pt>
                <c:pt idx="6">
                  <c:v>1.2783732525083343E-4</c:v>
                </c:pt>
                <c:pt idx="7">
                  <c:v>1.4582471429317625E-4</c:v>
                </c:pt>
                <c:pt idx="8">
                  <c:v>1.6323887176910928E-4</c:v>
                </c:pt>
                <c:pt idx="9">
                  <c:v>1.8021618904074684E-4</c:v>
                </c:pt>
                <c:pt idx="10">
                  <c:v>1.9685509239543628E-4</c:v>
                </c:pt>
                <c:pt idx="11">
                  <c:v>2.7694602982528588E-4</c:v>
                </c:pt>
                <c:pt idx="12">
                  <c:v>3.5436188272888221E-4</c:v>
                </c:pt>
                <c:pt idx="13">
                  <c:v>4.3055317668563923E-4</c:v>
                </c:pt>
                <c:pt idx="14">
                  <c:v>5.0608128965956936E-4</c:v>
                </c:pt>
                <c:pt idx="15">
                  <c:v>5.812083633047803E-4</c:v>
                </c:pt>
                <c:pt idx="16">
                  <c:v>6.5607341524084493E-4</c:v>
                </c:pt>
                <c:pt idx="17">
                  <c:v>7.3075721834423956E-4</c:v>
                </c:pt>
                <c:pt idx="18">
                  <c:v>8.0531003627679033E-4</c:v>
                </c:pt>
              </c:numCache>
            </c:numRef>
          </c:xVal>
          <c:yVal>
            <c:numRef>
              <c:f>ABAQUS中塑性损伤模型参数输入!$N$75:$N$93</c:f>
              <c:numCache>
                <c:formatCode>0.0000_ </c:formatCode>
                <c:ptCount val="19"/>
                <c:pt idx="0">
                  <c:v>0</c:v>
                </c:pt>
                <c:pt idx="1">
                  <c:v>8.9105155377779965E-2</c:v>
                </c:pt>
                <c:pt idx="2">
                  <c:v>0.21418206788366156</c:v>
                </c:pt>
                <c:pt idx="3">
                  <c:v>0.32212496280995317</c:v>
                </c:pt>
                <c:pt idx="4">
                  <c:v>0.40788732594238286</c:v>
                </c:pt>
                <c:pt idx="5">
                  <c:v>0.47534320130629415</c:v>
                </c:pt>
                <c:pt idx="6">
                  <c:v>0.52895077579873395</c:v>
                </c:pt>
                <c:pt idx="7">
                  <c:v>0.5722348065059305</c:v>
                </c:pt>
                <c:pt idx="8">
                  <c:v>0.60776554637297409</c:v>
                </c:pt>
                <c:pt idx="9">
                  <c:v>0.63738775593324049</c:v>
                </c:pt>
                <c:pt idx="10">
                  <c:v>0.66243270511705221</c:v>
                </c:pt>
                <c:pt idx="11">
                  <c:v>0.74567956726229601</c:v>
                </c:pt>
                <c:pt idx="12">
                  <c:v>0.79274426898482986</c:v>
                </c:pt>
                <c:pt idx="13">
                  <c:v>0.82324615935739165</c:v>
                </c:pt>
                <c:pt idx="14">
                  <c:v>0.84477825233671344</c:v>
                </c:pt>
                <c:pt idx="15">
                  <c:v>0.86088617789864319</c:v>
                </c:pt>
                <c:pt idx="16">
                  <c:v>0.87345022735857758</c:v>
                </c:pt>
                <c:pt idx="17">
                  <c:v>0.88356289294790169</c:v>
                </c:pt>
                <c:pt idx="18">
                  <c:v>0.89190401068267711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6-4E9D-B9F8-D9A89E489B4C}"/>
            </c:ext>
          </c:extLst>
        </c:ser>
        <c:ser>
          <c:idx val="1"/>
          <c:order val="2"/>
          <c:tx>
            <c:strRef>
              <c:f>ABAQUS中塑性损伤模型参数输入!$O$74</c:f>
              <c:strCache>
                <c:ptCount val="1"/>
                <c:pt idx="0">
                  <c:v>dt3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ABAQUS中塑性损伤模型参数输入!$L$75:$L$93</c:f>
              <c:numCache>
                <c:formatCode>0.000000_ </c:formatCode>
                <c:ptCount val="19"/>
                <c:pt idx="0">
                  <c:v>0</c:v>
                </c:pt>
                <c:pt idx="1">
                  <c:v>2.1381246300508083E-5</c:v>
                </c:pt>
                <c:pt idx="2">
                  <c:v>4.5416163307309394E-5</c:v>
                </c:pt>
                <c:pt idx="3">
                  <c:v>6.8184136401039372E-5</c:v>
                </c:pt>
                <c:pt idx="4">
                  <c:v>8.9312152479414486E-5</c:v>
                </c:pt>
                <c:pt idx="5">
                  <c:v>1.0908667315571057E-4</c:v>
                </c:pt>
                <c:pt idx="6">
                  <c:v>1.2783732525083343E-4</c:v>
                </c:pt>
                <c:pt idx="7">
                  <c:v>1.4582471429317625E-4</c:v>
                </c:pt>
                <c:pt idx="8">
                  <c:v>1.6323887176910928E-4</c:v>
                </c:pt>
                <c:pt idx="9">
                  <c:v>1.8021618904074684E-4</c:v>
                </c:pt>
                <c:pt idx="10">
                  <c:v>1.9685509239543628E-4</c:v>
                </c:pt>
                <c:pt idx="11">
                  <c:v>2.7694602982528588E-4</c:v>
                </c:pt>
                <c:pt idx="12">
                  <c:v>3.5436188272888221E-4</c:v>
                </c:pt>
                <c:pt idx="13">
                  <c:v>4.3055317668563923E-4</c:v>
                </c:pt>
                <c:pt idx="14">
                  <c:v>5.0608128965956936E-4</c:v>
                </c:pt>
                <c:pt idx="15">
                  <c:v>5.812083633047803E-4</c:v>
                </c:pt>
                <c:pt idx="16">
                  <c:v>6.5607341524084493E-4</c:v>
                </c:pt>
                <c:pt idx="17">
                  <c:v>7.3075721834423956E-4</c:v>
                </c:pt>
                <c:pt idx="18">
                  <c:v>8.0531003627679033E-4</c:v>
                </c:pt>
              </c:numCache>
            </c:numRef>
          </c:xVal>
          <c:yVal>
            <c:numRef>
              <c:f>ABAQUS中塑性损伤模型参数输入!$O$75:$O$93</c:f>
              <c:numCache>
                <c:formatCode>0.0000_ </c:formatCode>
                <c:ptCount val="19"/>
                <c:pt idx="0">
                  <c:v>0</c:v>
                </c:pt>
                <c:pt idx="1">
                  <c:v>0.12872925526218848</c:v>
                </c:pt>
                <c:pt idx="2">
                  <c:v>0.25078202601218125</c:v>
                </c:pt>
                <c:pt idx="3">
                  <c:v>0.34907991471640853</c:v>
                </c:pt>
                <c:pt idx="4">
                  <c:v>0.42643799435801755</c:v>
                </c:pt>
                <c:pt idx="5">
                  <c:v>0.48780102072052989</c:v>
                </c:pt>
                <c:pt idx="6">
                  <c:v>0.53725741821426953</c:v>
                </c:pt>
                <c:pt idx="7">
                  <c:v>0.57780181142056719</c:v>
                </c:pt>
                <c:pt idx="8">
                  <c:v>0.61157509748352135</c:v>
                </c:pt>
                <c:pt idx="9">
                  <c:v>0.6401142160860368</c:v>
                </c:pt>
                <c:pt idx="10">
                  <c:v>0.66453776613472837</c:v>
                </c:pt>
                <c:pt idx="11">
                  <c:v>0.74783039549616503</c:v>
                </c:pt>
                <c:pt idx="12">
                  <c:v>0.79638564009795998</c:v>
                </c:pt>
                <c:pt idx="13">
                  <c:v>0.82834480144433076</c:v>
                </c:pt>
                <c:pt idx="14">
                  <c:v>0.85106956952573931</c:v>
                </c:pt>
                <c:pt idx="15">
                  <c:v>0.86811228255114314</c:v>
                </c:pt>
                <c:pt idx="16">
                  <c:v>0.88140082790852303</c:v>
                </c:pt>
                <c:pt idx="17">
                  <c:v>0.89207403176020716</c:v>
                </c:pt>
                <c:pt idx="18">
                  <c:v>0.90084908639106875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7-4F05-9771-0BE8A01A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0192"/>
        <c:axId val="127677184"/>
      </c:scatterChart>
      <c:valAx>
        <c:axId val="125320192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27677184"/>
        <c:crosses val="autoZero"/>
        <c:crossBetween val="midCat"/>
      </c:valAx>
      <c:valAx>
        <c:axId val="127677184"/>
        <c:scaling>
          <c:orientation val="minMax"/>
        </c:scaling>
        <c:delete val="0"/>
        <c:axPos val="l"/>
        <c:majorGridlines/>
        <c:numFmt formatCode="#,##0.00_);[Red]\(#,##0.00\)" sourceLinked="0"/>
        <c:majorTickMark val="out"/>
        <c:minorTickMark val="none"/>
        <c:tickLblPos val="nextTo"/>
        <c:crossAx val="12532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304613547519"/>
          <c:y val="0.45630162026217408"/>
          <c:w val="0.12905993167657639"/>
          <c:h val="0.346478159261701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ABAQUS中塑性损伤模型参数输入!$S$75:$S$93</c:f>
              <c:numCache>
                <c:formatCode>0.00000000_);[Red]\(0.00000000\)</c:formatCode>
                <c:ptCount val="19"/>
                <c:pt idx="0">
                  <c:v>0</c:v>
                </c:pt>
                <c:pt idx="1">
                  <c:v>2.1381246300508083E-5</c:v>
                </c:pt>
                <c:pt idx="2">
                  <c:v>4.5416163307309394E-5</c:v>
                </c:pt>
                <c:pt idx="3">
                  <c:v>6.8184136401039372E-5</c:v>
                </c:pt>
                <c:pt idx="4">
                  <c:v>8.9312152479414486E-5</c:v>
                </c:pt>
                <c:pt idx="5">
                  <c:v>1.0908667315571057E-4</c:v>
                </c:pt>
                <c:pt idx="6">
                  <c:v>1.2783732525083343E-4</c:v>
                </c:pt>
                <c:pt idx="7">
                  <c:v>1.4582471429317625E-4</c:v>
                </c:pt>
                <c:pt idx="8">
                  <c:v>1.6323887176910928E-4</c:v>
                </c:pt>
                <c:pt idx="9">
                  <c:v>1.8021618904074684E-4</c:v>
                </c:pt>
                <c:pt idx="10">
                  <c:v>1.9685509239543628E-4</c:v>
                </c:pt>
                <c:pt idx="11">
                  <c:v>2.7694602982528588E-4</c:v>
                </c:pt>
                <c:pt idx="12">
                  <c:v>3.5436188272888221E-4</c:v>
                </c:pt>
                <c:pt idx="13">
                  <c:v>4.3055317668563923E-4</c:v>
                </c:pt>
                <c:pt idx="14">
                  <c:v>5.0608128965956936E-4</c:v>
                </c:pt>
                <c:pt idx="15">
                  <c:v>5.812083633047803E-4</c:v>
                </c:pt>
                <c:pt idx="16">
                  <c:v>6.5607341524084493E-4</c:v>
                </c:pt>
                <c:pt idx="17">
                  <c:v>7.3075721834423956E-4</c:v>
                </c:pt>
                <c:pt idx="18">
                  <c:v>8.0531003627679033E-4</c:v>
                </c:pt>
              </c:numCache>
            </c:numRef>
          </c:xVal>
          <c:yVal>
            <c:numRef>
              <c:f>ABAQUS中塑性损伤模型参数输入!$T$75:$T$93</c:f>
              <c:numCache>
                <c:formatCode>#,##0.0000000_ </c:formatCode>
                <c:ptCount val="19"/>
                <c:pt idx="0">
                  <c:v>0</c:v>
                </c:pt>
                <c:pt idx="1">
                  <c:v>1.0690623150254045E-5</c:v>
                </c:pt>
                <c:pt idx="2">
                  <c:v>2.27080816536547E-5</c:v>
                </c:pt>
                <c:pt idx="3">
                  <c:v>3.4092068200519686E-5</c:v>
                </c:pt>
                <c:pt idx="4">
                  <c:v>4.4656076239707243E-5</c:v>
                </c:pt>
                <c:pt idx="5">
                  <c:v>5.4543336577855284E-5</c:v>
                </c:pt>
                <c:pt idx="6">
                  <c:v>6.3918662625416729E-5</c:v>
                </c:pt>
                <c:pt idx="7">
                  <c:v>7.2912357146588138E-5</c:v>
                </c:pt>
                <c:pt idx="8">
                  <c:v>8.1619435884554612E-5</c:v>
                </c:pt>
                <c:pt idx="9">
                  <c:v>9.0108094520373433E-5</c:v>
                </c:pt>
                <c:pt idx="10">
                  <c:v>9.8427546197718142E-5</c:v>
                </c:pt>
                <c:pt idx="11">
                  <c:v>1.3847301491264291E-4</c:v>
                </c:pt>
                <c:pt idx="12">
                  <c:v>1.7718094136444124E-4</c:v>
                </c:pt>
                <c:pt idx="13">
                  <c:v>2.1527658834281953E-4</c:v>
                </c:pt>
                <c:pt idx="14">
                  <c:v>2.5304064482978484E-4</c:v>
                </c:pt>
                <c:pt idx="15">
                  <c:v>2.9060418165238999E-4</c:v>
                </c:pt>
                <c:pt idx="16">
                  <c:v>3.2803670762042181E-4</c:v>
                </c:pt>
                <c:pt idx="17">
                  <c:v>3.6537860917211935E-4</c:v>
                </c:pt>
                <c:pt idx="18">
                  <c:v>4.0265501813839609E-4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2-4C82-BB21-1F1EBDB4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6912"/>
        <c:axId val="127696896"/>
      </c:scatterChart>
      <c:valAx>
        <c:axId val="127686912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27696896"/>
        <c:crosses val="autoZero"/>
        <c:crossBetween val="midCat"/>
      </c:valAx>
      <c:valAx>
        <c:axId val="12769689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27686912"/>
        <c:crosses val="autoZero"/>
        <c:crossBetween val="midCat"/>
        <c:majorUnit val="1.0000000000000005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100</xdr:row>
      <xdr:rowOff>68037</xdr:rowOff>
    </xdr:from>
    <xdr:to>
      <xdr:col>23</xdr:col>
      <xdr:colOff>1047750</xdr:colOff>
      <xdr:row>113</xdr:row>
      <xdr:rowOff>163286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06966" y="19086287"/>
          <a:ext cx="19867034" cy="2434166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</a:t>
          </a:r>
          <a:r>
            <a:rPr lang="en-US" altLang="zh-CN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）当前本构数据未包含断裂能概念，但也可用于常规的分析模拟</a:t>
          </a:r>
          <a:endParaRPr lang="en-US" altLang="zh-CN" sz="20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</a:t>
          </a:r>
          <a:r>
            <a:rPr lang="en-US" altLang="zh-CN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）当前的部分材料参数也可用于其他模型的参数定义：</a:t>
          </a:r>
          <a:r>
            <a:rPr lang="en-US" altLang="zh-CN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ABAQUS</a:t>
          </a:r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中脆性开裂模型、弥散裂缝模型、塑性损伤模型；</a:t>
          </a:r>
          <a:r>
            <a:rPr lang="en-US" altLang="zh-CN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ADINA</a:t>
          </a:r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中的混凝土材料模型；</a:t>
          </a:r>
          <a:r>
            <a:rPr lang="en-US" altLang="zh-CN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midas FEA &amp; DIANA</a:t>
          </a:r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中的总应变裂缝模型；</a:t>
          </a:r>
          <a:r>
            <a:rPr lang="en-US" altLang="zh-CN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midas Gen</a:t>
          </a:r>
          <a:r>
            <a:rPr lang="zh-CN" altLang="en-US" sz="2000" b="1">
              <a:solidFill>
                <a:srgbClr val="00206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中的塑性损伤模型等。</a:t>
          </a:r>
          <a:endParaRPr lang="en-US" altLang="zh-CN" sz="2000" b="1">
            <a:solidFill>
              <a:srgbClr val="00206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（</a:t>
          </a:r>
          <a:r>
            <a:rPr lang="en-US" altLang="zh-CN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）进行材料的下降段</a:t>
          </a:r>
          <a:r>
            <a:rPr lang="en-US" altLang="zh-CN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软化段模拟时，建议采用具有断裂能的本构定义单轴本构及损伤行为，具体的计算思路和实现方法可参考论文：张田，侯正猛，李晓琴等</a:t>
          </a:r>
          <a:r>
            <a:rPr lang="en-US" altLang="zh-CN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(2024). </a:t>
          </a:r>
          <a:r>
            <a:rPr lang="zh-CN" altLang="en-US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混凝土塑性损伤模型参数计算方法研究</a:t>
          </a:r>
          <a:r>
            <a:rPr lang="en-US" altLang="zh-CN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[J].</a:t>
          </a:r>
          <a:r>
            <a:rPr lang="en-US" altLang="zh-CN" sz="2000" b="1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zh-CN" altLang="en-US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计算力学学报：</a:t>
          </a:r>
          <a:r>
            <a:rPr lang="en-US" altLang="zh-CN" sz="2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1-10.</a:t>
          </a:r>
        </a:p>
      </xdr:txBody>
    </xdr:sp>
    <xdr:clientData/>
  </xdr:twoCellAnchor>
  <xdr:twoCellAnchor>
    <xdr:from>
      <xdr:col>30</xdr:col>
      <xdr:colOff>588186</xdr:colOff>
      <xdr:row>2</xdr:row>
      <xdr:rowOff>81643</xdr:rowOff>
    </xdr:from>
    <xdr:to>
      <xdr:col>38</xdr:col>
      <xdr:colOff>118472</xdr:colOff>
      <xdr:row>14</xdr:row>
      <xdr:rowOff>97928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D20FE56-CA46-46EE-9BD8-94C86084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588186</xdr:colOff>
      <xdr:row>14</xdr:row>
      <xdr:rowOff>135033</xdr:rowOff>
    </xdr:from>
    <xdr:to>
      <xdr:col>38</xdr:col>
      <xdr:colOff>118472</xdr:colOff>
      <xdr:row>29</xdr:row>
      <xdr:rowOff>124105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3EF9004-F2D1-49CB-A6E6-8DADA378C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588186</xdr:colOff>
      <xdr:row>29</xdr:row>
      <xdr:rowOff>161210</xdr:rowOff>
    </xdr:from>
    <xdr:to>
      <xdr:col>38</xdr:col>
      <xdr:colOff>118472</xdr:colOff>
      <xdr:row>45</xdr:row>
      <xdr:rowOff>68638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C1D2E43-6AE5-41B4-A43B-BA41A2CF4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41501</xdr:colOff>
      <xdr:row>46</xdr:row>
      <xdr:rowOff>21340</xdr:rowOff>
    </xdr:from>
    <xdr:to>
      <xdr:col>36</xdr:col>
      <xdr:colOff>111557</xdr:colOff>
      <xdr:row>71</xdr:row>
      <xdr:rowOff>40434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5A5F997-3C4F-49D9-AD7B-D167E0A67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358" y="8716304"/>
          <a:ext cx="3060000" cy="419376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30</xdr:col>
      <xdr:colOff>598713</xdr:colOff>
      <xdr:row>71</xdr:row>
      <xdr:rowOff>190499</xdr:rowOff>
    </xdr:from>
    <xdr:to>
      <xdr:col>38</xdr:col>
      <xdr:colOff>128999</xdr:colOff>
      <xdr:row>83</xdr:row>
      <xdr:rowOff>165963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E62CEAF-2EF4-463F-AF2F-5D03487A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598713</xdr:colOff>
      <xdr:row>84</xdr:row>
      <xdr:rowOff>30681</xdr:rowOff>
    </xdr:from>
    <xdr:to>
      <xdr:col>38</xdr:col>
      <xdr:colOff>128999</xdr:colOff>
      <xdr:row>96</xdr:row>
      <xdr:rowOff>142217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9A6554A-A737-4312-8809-DA38F8932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598713</xdr:colOff>
      <xdr:row>96</xdr:row>
      <xdr:rowOff>183828</xdr:rowOff>
    </xdr:from>
    <xdr:to>
      <xdr:col>38</xdr:col>
      <xdr:colOff>128999</xdr:colOff>
      <xdr:row>109</xdr:row>
      <xdr:rowOff>172899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FD40645-63CD-4B79-A8FB-AA2E4907C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113980</xdr:colOff>
      <xdr:row>7</xdr:row>
      <xdr:rowOff>153577</xdr:rowOff>
    </xdr:from>
    <xdr:to>
      <xdr:col>11</xdr:col>
      <xdr:colOff>726421</xdr:colOff>
      <xdr:row>24</xdr:row>
      <xdr:rowOff>34527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5DD99C-1A4E-C8A0-8543-D9307B974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5526" y="2420366"/>
          <a:ext cx="7430098" cy="269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AD100"/>
  <sheetViews>
    <sheetView tabSelected="1" topLeftCell="B1" zoomScale="85" zoomScaleNormal="85" zoomScaleSheetLayoutView="70" workbookViewId="0">
      <selection activeCell="M3" sqref="M3"/>
    </sheetView>
  </sheetViews>
  <sheetFormatPr defaultColWidth="9" defaultRowHeight="14" x14ac:dyDescent="0.3"/>
  <cols>
    <col min="1" max="1" width="7.5" style="2" customWidth="1"/>
    <col min="2" max="2" width="11.1640625" style="2" customWidth="1"/>
    <col min="3" max="3" width="9.83203125" style="2" bestFit="1" customWidth="1"/>
    <col min="4" max="4" width="14.25" style="2" bestFit="1" customWidth="1"/>
    <col min="5" max="5" width="7.5" style="2" bestFit="1" customWidth="1"/>
    <col min="6" max="6" width="6.6640625" style="2" bestFit="1" customWidth="1"/>
    <col min="7" max="7" width="7.6640625" style="2" bestFit="1" customWidth="1"/>
    <col min="8" max="8" width="12.5" style="2" bestFit="1" customWidth="1"/>
    <col min="9" max="9" width="10.83203125" style="2" bestFit="1" customWidth="1"/>
    <col min="10" max="10" width="9.83203125" style="2" bestFit="1" customWidth="1"/>
    <col min="11" max="11" width="10.25" style="2" bestFit="1" customWidth="1"/>
    <col min="12" max="12" width="10.5" style="2" customWidth="1"/>
    <col min="13" max="13" width="10.25" style="2" bestFit="1" customWidth="1"/>
    <col min="14" max="14" width="12.25" style="2" bestFit="1" customWidth="1"/>
    <col min="15" max="15" width="8.5" style="2" customWidth="1"/>
    <col min="16" max="16" width="11.6640625" style="2" bestFit="1" customWidth="1"/>
    <col min="17" max="17" width="13.1640625" style="2" bestFit="1" customWidth="1"/>
    <col min="18" max="18" width="12.83203125" style="2" bestFit="1" customWidth="1"/>
    <col min="19" max="19" width="11.83203125" style="2" bestFit="1" customWidth="1"/>
    <col min="20" max="20" width="12.6640625" style="2" bestFit="1" customWidth="1"/>
    <col min="21" max="21" width="13.25" style="2" bestFit="1" customWidth="1"/>
    <col min="22" max="22" width="14" style="2" bestFit="1" customWidth="1"/>
    <col min="23" max="23" width="15.1640625" style="2" customWidth="1"/>
    <col min="24" max="24" width="14" style="2" bestFit="1" customWidth="1"/>
    <col min="25" max="25" width="13" style="2" customWidth="1"/>
    <col min="26" max="30" width="16.5" style="2" customWidth="1"/>
    <col min="31" max="16384" width="9" style="2"/>
  </cols>
  <sheetData>
    <row r="1" spans="2:30" ht="50.15" customHeight="1" x14ac:dyDescent="0.3">
      <c r="B1" s="67" t="s">
        <v>62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9"/>
    </row>
    <row r="2" spans="2:30" ht="20.5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5"/>
      <c r="W2" s="4"/>
      <c r="X2" s="4"/>
      <c r="Y2" s="4"/>
      <c r="Z2" s="4"/>
      <c r="AA2" s="4"/>
      <c r="AB2" s="4"/>
      <c r="AC2" s="4"/>
      <c r="AD2" s="4"/>
    </row>
    <row r="3" spans="2:30" s="10" customFormat="1" ht="23.5" x14ac:dyDescent="0.4">
      <c r="B3" s="73" t="s">
        <v>7</v>
      </c>
      <c r="C3" s="1" t="s">
        <v>6</v>
      </c>
      <c r="D3" s="6" t="s">
        <v>24</v>
      </c>
      <c r="E3" s="6" t="s">
        <v>17</v>
      </c>
      <c r="F3" s="6" t="s">
        <v>19</v>
      </c>
      <c r="G3" s="6" t="s">
        <v>18</v>
      </c>
      <c r="H3" s="73" t="s">
        <v>25</v>
      </c>
      <c r="I3" s="73" t="s">
        <v>5</v>
      </c>
      <c r="J3" s="7" t="s">
        <v>26</v>
      </c>
      <c r="K3" s="7" t="s">
        <v>27</v>
      </c>
      <c r="L3" s="8"/>
      <c r="M3" s="9"/>
      <c r="N3" s="77">
        <v>30</v>
      </c>
      <c r="O3" s="77">
        <v>0.1</v>
      </c>
      <c r="P3" s="77">
        <v>1.1599999999999999</v>
      </c>
      <c r="Q3" s="77">
        <v>0.66700000000000004</v>
      </c>
      <c r="R3" s="78">
        <v>1.0000000000000001E-5</v>
      </c>
      <c r="S3" s="8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2:30" s="10" customFormat="1" ht="20.5" x14ac:dyDescent="0.3">
      <c r="B4" s="73"/>
      <c r="C4" s="11">
        <v>40</v>
      </c>
      <c r="D4" s="12">
        <f>10^5/(2.2+34.7/C4)</f>
        <v>32599.837000814994</v>
      </c>
      <c r="E4" s="12">
        <f>C4*0.67</f>
        <v>26.8</v>
      </c>
      <c r="F4" s="12">
        <f>0.395*E4^0.55</f>
        <v>2.41030073024876</v>
      </c>
      <c r="G4" s="8">
        <f>0.4*E4</f>
        <v>10.72</v>
      </c>
      <c r="H4" s="73"/>
      <c r="I4" s="73"/>
      <c r="J4" s="13">
        <v>0.7</v>
      </c>
      <c r="K4" s="14">
        <v>0.5</v>
      </c>
      <c r="L4" s="8"/>
      <c r="M4" s="8"/>
      <c r="N4" s="8"/>
      <c r="O4" s="8"/>
      <c r="P4" s="8"/>
      <c r="Q4" s="8"/>
      <c r="R4" s="8"/>
      <c r="S4" s="8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2:30" ht="27.5" x14ac:dyDescent="0.3">
      <c r="B5" s="75" t="s">
        <v>60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4" t="s">
        <v>8</v>
      </c>
      <c r="R5" s="74"/>
      <c r="S5" s="74"/>
      <c r="T5" s="74"/>
      <c r="U5" s="15" t="s">
        <v>20</v>
      </c>
      <c r="V5" s="70" t="s">
        <v>28</v>
      </c>
      <c r="W5" s="70"/>
      <c r="X5" s="70"/>
      <c r="Y5" s="70"/>
      <c r="Z5" s="70" t="s">
        <v>21</v>
      </c>
      <c r="AA5" s="70"/>
      <c r="AB5" s="70" t="s">
        <v>29</v>
      </c>
      <c r="AC5" s="70"/>
      <c r="AD5" s="70"/>
    </row>
    <row r="6" spans="2:30" s="18" customFormat="1" ht="23" x14ac:dyDescent="0.3">
      <c r="B6" s="16" t="s">
        <v>37</v>
      </c>
      <c r="C6" s="16" t="s">
        <v>38</v>
      </c>
      <c r="D6" s="16" t="s">
        <v>1</v>
      </c>
      <c r="E6" s="16" t="s">
        <v>2</v>
      </c>
      <c r="F6" s="16" t="s">
        <v>30</v>
      </c>
      <c r="G6" s="16" t="s">
        <v>0</v>
      </c>
      <c r="H6" s="16" t="s">
        <v>39</v>
      </c>
      <c r="I6" s="16" t="s">
        <v>31</v>
      </c>
      <c r="J6" s="16" t="s">
        <v>40</v>
      </c>
      <c r="K6" s="16" t="s">
        <v>41</v>
      </c>
      <c r="L6" s="16" t="s">
        <v>42</v>
      </c>
      <c r="M6" s="16" t="s">
        <v>43</v>
      </c>
      <c r="N6" s="16" t="s">
        <v>44</v>
      </c>
      <c r="O6" s="16" t="s">
        <v>45</v>
      </c>
      <c r="P6" s="17" t="s">
        <v>46</v>
      </c>
      <c r="Q6" s="15" t="s">
        <v>11</v>
      </c>
      <c r="R6" s="15" t="s">
        <v>12</v>
      </c>
      <c r="S6" s="15" t="s">
        <v>33</v>
      </c>
      <c r="T6" s="15" t="s">
        <v>12</v>
      </c>
      <c r="U6" s="16" t="s">
        <v>47</v>
      </c>
      <c r="V6" s="15" t="s">
        <v>12</v>
      </c>
      <c r="W6" s="15" t="s">
        <v>23</v>
      </c>
      <c r="X6" s="15" t="s">
        <v>12</v>
      </c>
      <c r="Y6" s="15" t="s">
        <v>48</v>
      </c>
      <c r="Z6" s="15" t="s">
        <v>14</v>
      </c>
      <c r="AA6" s="15" t="s">
        <v>11</v>
      </c>
      <c r="AB6" s="15" t="s">
        <v>12</v>
      </c>
      <c r="AC6" s="15" t="s">
        <v>11</v>
      </c>
      <c r="AD6" s="15" t="s">
        <v>13</v>
      </c>
    </row>
    <row r="7" spans="2:30" s="32" customFormat="1" ht="13" x14ac:dyDescent="0.3">
      <c r="B7" s="19">
        <f>(700+172*$E$4^0.5)*10^(-6)</f>
        <v>1.5904219224614812E-3</v>
      </c>
      <c r="C7" s="20">
        <f>0.157*$E$4^0.785-0.905</f>
        <v>1.1698440787057021</v>
      </c>
      <c r="D7" s="19">
        <f>$G$4/$D$4</f>
        <v>3.2883600000000005E-4</v>
      </c>
      <c r="E7" s="21">
        <f t="shared" ref="E7:E13" si="0">D7/B7</f>
        <v>0.20676022843740963</v>
      </c>
      <c r="F7" s="20">
        <f>$E$4/$D$4/$B$7</f>
        <v>0.51690057109352405</v>
      </c>
      <c r="G7" s="20">
        <f>$D$4*$B$7/($D$4*$B$7-$E$4)</f>
        <v>2.0699672575965553</v>
      </c>
      <c r="H7" s="20">
        <f>1-F7*G7/(G7-1+E7^G7)</f>
        <v>3.4546187367384129E-2</v>
      </c>
      <c r="I7" s="19">
        <f>D7</f>
        <v>3.2883600000000005E-4</v>
      </c>
      <c r="J7" s="22">
        <f>(1-H7)*$D$4*I7</f>
        <v>10.349664871421643</v>
      </c>
      <c r="K7" s="19">
        <f>LN(1+I7)</f>
        <v>3.2878194529231561E-4</v>
      </c>
      <c r="L7" s="22">
        <f>J7*(1+I7)</f>
        <v>10.353068213819302</v>
      </c>
      <c r="M7" s="19">
        <f>K7-L7/$D$4</f>
        <v>1.1201577833408471E-5</v>
      </c>
      <c r="N7" s="23">
        <f>1-(L7/$D$4)/((L7/$D$4)+(1-$J$4)*M7)</f>
        <v>1.047069404302825E-2</v>
      </c>
      <c r="O7" s="23">
        <v>0</v>
      </c>
      <c r="P7" s="24">
        <f>1-(L7/$D$4/K7)^0.5</f>
        <v>1.7182585581098309E-2</v>
      </c>
      <c r="Q7" s="25">
        <f>L7</f>
        <v>10.353068213819302</v>
      </c>
      <c r="R7" s="25">
        <v>0</v>
      </c>
      <c r="S7" s="26">
        <v>0</v>
      </c>
      <c r="T7" s="26">
        <v>0</v>
      </c>
      <c r="U7" s="27"/>
      <c r="V7" s="28">
        <v>0</v>
      </c>
      <c r="W7" s="28">
        <f>-L7</f>
        <v>-10.353068213819302</v>
      </c>
      <c r="X7" s="29">
        <f t="shared" ref="X7:X38" si="1">-T7</f>
        <v>0</v>
      </c>
      <c r="Y7" s="29">
        <f t="shared" ref="Y7:Y38" si="2">S7</f>
        <v>0</v>
      </c>
      <c r="Z7" s="30">
        <v>0</v>
      </c>
      <c r="AA7" s="30">
        <v>0</v>
      </c>
      <c r="AB7" s="31">
        <f>R7</f>
        <v>0</v>
      </c>
      <c r="AC7" s="31">
        <f>Q7</f>
        <v>10.353068213819302</v>
      </c>
      <c r="AD7" s="31">
        <f>S7</f>
        <v>0</v>
      </c>
    </row>
    <row r="8" spans="2:30" s="32" customFormat="1" ht="13" x14ac:dyDescent="0.3">
      <c r="B8" s="19">
        <f t="shared" ref="B8:B70" si="3">(700+172*$E$4^0.5)*10^(-6)</f>
        <v>1.5904219224614812E-3</v>
      </c>
      <c r="C8" s="20">
        <f t="shared" ref="C8:C70" si="4">0.157*$E$4^0.785-0.905</f>
        <v>1.1698440787057021</v>
      </c>
      <c r="D8" s="19">
        <f>$D$7+$B$7/10</f>
        <v>4.8787819224614817E-4</v>
      </c>
      <c r="E8" s="21">
        <f t="shared" si="0"/>
        <v>0.30676022843740963</v>
      </c>
      <c r="F8" s="20">
        <f t="shared" ref="F8:F70" si="5">$E$4/$D$4/$B$7</f>
        <v>0.51690057109352405</v>
      </c>
      <c r="G8" s="20">
        <f t="shared" ref="G8:G70" si="6">$D$4*$B$7/($D$4*$B$7-$E$4)</f>
        <v>2.0699672575965553</v>
      </c>
      <c r="H8" s="20">
        <f t="shared" ref="H8:H13" si="7">1-F8*G8/(G8-1+E8^G8)</f>
        <v>7.4904342557092107E-2</v>
      </c>
      <c r="I8" s="19">
        <f t="shared" ref="I8:I70" si="8">D8</f>
        <v>4.8787819224614817E-4</v>
      </c>
      <c r="J8" s="22">
        <f t="shared" ref="J8:J70" si="9">(1-H8)*$D$4*I8</f>
        <v>14.713414735387378</v>
      </c>
      <c r="K8" s="19">
        <f t="shared" ref="K8:K70" si="10">LN(1+I8)</f>
        <v>4.8775921837585753E-4</v>
      </c>
      <c r="L8" s="22">
        <f t="shared" ref="L8:L70" si="11">J8*(1+I8)</f>
        <v>14.720593089570247</v>
      </c>
      <c r="M8" s="19">
        <f t="shared" ref="M8:M70" si="12">K8-L8/$D$4</f>
        <v>3.6205025353290197E-5</v>
      </c>
      <c r="N8" s="23">
        <f t="shared" ref="N8:N70" si="13">1-(L8/$D$4)/((L8/$D$4)+(1-$J$4)*M8)</f>
        <v>2.3488622015262806E-2</v>
      </c>
      <c r="O8" s="23">
        <v>0</v>
      </c>
      <c r="P8" s="24">
        <f t="shared" ref="P8:P70" si="14">1-(L8/$D$4/K8)^0.5</f>
        <v>3.7829147093791704E-2</v>
      </c>
      <c r="Q8" s="25">
        <f t="shared" ref="Q8:Q70" si="15">L8</f>
        <v>14.720593089570247</v>
      </c>
      <c r="R8" s="25">
        <f t="shared" ref="R8:R70" si="16">M8</f>
        <v>3.6205025353290197E-5</v>
      </c>
      <c r="S8" s="26">
        <f>N8</f>
        <v>2.3488622015262806E-2</v>
      </c>
      <c r="T8" s="26">
        <f t="shared" ref="T8:T70" si="17">M8</f>
        <v>3.6205025353290197E-5</v>
      </c>
      <c r="U8" s="27">
        <f t="shared" ref="U8:U70" si="18">M8-S8*Q8/((1-S8)*$D$4)</f>
        <v>2.5343517747303158E-5</v>
      </c>
      <c r="V8" s="28">
        <f>-M8</f>
        <v>-3.6205025353290197E-5</v>
      </c>
      <c r="W8" s="28">
        <f t="shared" ref="W8:W70" si="19">-L8</f>
        <v>-14.720593089570247</v>
      </c>
      <c r="X8" s="29">
        <f t="shared" si="1"/>
        <v>-3.6205025353290197E-5</v>
      </c>
      <c r="Y8" s="29">
        <f t="shared" si="2"/>
        <v>2.3488622015262806E-2</v>
      </c>
      <c r="Z8" s="30">
        <f>-K7</f>
        <v>-3.2878194529231561E-4</v>
      </c>
      <c r="AA8" s="30">
        <f>-L7</f>
        <v>-10.353068213819302</v>
      </c>
      <c r="AB8" s="31">
        <f t="shared" ref="AB8:AB70" si="20">R8</f>
        <v>3.6205025353290197E-5</v>
      </c>
      <c r="AC8" s="31">
        <f t="shared" ref="AC8:AC70" si="21">Q8</f>
        <v>14.720593089570247</v>
      </c>
      <c r="AD8" s="31">
        <f t="shared" ref="AD8:AD70" si="22">S8</f>
        <v>2.3488622015262806E-2</v>
      </c>
    </row>
    <row r="9" spans="2:30" s="32" customFormat="1" ht="13" x14ac:dyDescent="0.3">
      <c r="B9" s="19">
        <f t="shared" si="3"/>
        <v>1.5904219224614812E-3</v>
      </c>
      <c r="C9" s="20">
        <f t="shared" si="4"/>
        <v>1.1698440787057021</v>
      </c>
      <c r="D9" s="19">
        <f>$D$7+$B$7/8</f>
        <v>5.2763874030768514E-4</v>
      </c>
      <c r="E9" s="21">
        <f t="shared" si="0"/>
        <v>0.3317602284374096</v>
      </c>
      <c r="F9" s="20">
        <f t="shared" si="5"/>
        <v>0.51690057109352405</v>
      </c>
      <c r="G9" s="20">
        <f t="shared" si="6"/>
        <v>2.0699672575965553</v>
      </c>
      <c r="H9" s="20">
        <f t="shared" si="7"/>
        <v>8.69457081376106E-2</v>
      </c>
      <c r="I9" s="19">
        <f t="shared" si="8"/>
        <v>5.2763874030768514E-4</v>
      </c>
      <c r="J9" s="22">
        <f t="shared" si="9"/>
        <v>15.705389287393531</v>
      </c>
      <c r="K9" s="19">
        <f t="shared" si="10"/>
        <v>5.2749958793353482E-4</v>
      </c>
      <c r="L9" s="22">
        <f t="shared" si="11"/>
        <v>15.713676059213174</v>
      </c>
      <c r="M9" s="19">
        <f t="shared" si="12"/>
        <v>4.5482574817170651E-5</v>
      </c>
      <c r="N9" s="23">
        <f t="shared" si="13"/>
        <v>2.7528393034564003E-2</v>
      </c>
      <c r="O9" s="23">
        <v>0</v>
      </c>
      <c r="P9" s="24">
        <f t="shared" si="14"/>
        <v>4.4083140646288599E-2</v>
      </c>
      <c r="Q9" s="25">
        <f t="shared" si="15"/>
        <v>15.713676059213174</v>
      </c>
      <c r="R9" s="25">
        <f t="shared" si="16"/>
        <v>4.5482574817170651E-5</v>
      </c>
      <c r="S9" s="26">
        <f t="shared" ref="S9:S70" si="23">N9</f>
        <v>2.7528393034564003E-2</v>
      </c>
      <c r="T9" s="26">
        <f t="shared" si="17"/>
        <v>4.5482574817170651E-5</v>
      </c>
      <c r="U9" s="27">
        <f t="shared" si="18"/>
        <v>3.1837802372019473E-5</v>
      </c>
      <c r="V9" s="28">
        <f t="shared" ref="V9:V70" si="24">-M9</f>
        <v>-4.5482574817170651E-5</v>
      </c>
      <c r="W9" s="28">
        <f t="shared" si="19"/>
        <v>-15.713676059213174</v>
      </c>
      <c r="X9" s="29">
        <f t="shared" si="1"/>
        <v>-4.5482574817170651E-5</v>
      </c>
      <c r="Y9" s="29">
        <f t="shared" si="2"/>
        <v>2.7528393034564003E-2</v>
      </c>
      <c r="Z9" s="30">
        <f t="shared" ref="Z9:Z43" si="25">-K8</f>
        <v>-4.8775921837585753E-4</v>
      </c>
      <c r="AA9" s="30">
        <f t="shared" ref="AA9:AA43" si="26">-L8</f>
        <v>-14.720593089570247</v>
      </c>
      <c r="AB9" s="31">
        <f t="shared" si="20"/>
        <v>4.5482574817170651E-5</v>
      </c>
      <c r="AC9" s="31">
        <f t="shared" si="21"/>
        <v>15.713676059213174</v>
      </c>
      <c r="AD9" s="31">
        <f t="shared" si="22"/>
        <v>2.7528393034564003E-2</v>
      </c>
    </row>
    <row r="10" spans="2:30" s="32" customFormat="1" ht="13" x14ac:dyDescent="0.3">
      <c r="B10" s="19">
        <f t="shared" si="3"/>
        <v>1.5904219224614812E-3</v>
      </c>
      <c r="C10" s="20">
        <f t="shared" si="4"/>
        <v>1.1698440787057021</v>
      </c>
      <c r="D10" s="19">
        <f>$D$7+$B$7/6</f>
        <v>5.9390632041024689E-4</v>
      </c>
      <c r="E10" s="21">
        <f t="shared" si="0"/>
        <v>0.37342689510407628</v>
      </c>
      <c r="F10" s="20">
        <f t="shared" si="5"/>
        <v>0.51690057109352405</v>
      </c>
      <c r="G10" s="20">
        <f t="shared" si="6"/>
        <v>2.0699672575965553</v>
      </c>
      <c r="H10" s="20">
        <f t="shared" si="7"/>
        <v>0.10845562074052306</v>
      </c>
      <c r="I10" s="19">
        <f t="shared" si="8"/>
        <v>5.9390632041024689E-4</v>
      </c>
      <c r="J10" s="22">
        <f t="shared" si="9"/>
        <v>17.261412934586261</v>
      </c>
      <c r="K10" s="19">
        <f t="shared" si="10"/>
        <v>5.9373002784902137E-4</v>
      </c>
      <c r="L10" s="22">
        <f t="shared" si="11"/>
        <v>17.271664596827325</v>
      </c>
      <c r="M10" s="19">
        <f t="shared" si="12"/>
        <v>6.3921716341343109E-5</v>
      </c>
      <c r="N10" s="23">
        <f t="shared" si="13"/>
        <v>3.4930865080191498E-2</v>
      </c>
      <c r="O10" s="23">
        <v>0</v>
      </c>
      <c r="P10" s="24">
        <f t="shared" si="14"/>
        <v>5.5363164468342219E-2</v>
      </c>
      <c r="Q10" s="25">
        <f t="shared" si="15"/>
        <v>17.271664596827325</v>
      </c>
      <c r="R10" s="25">
        <f t="shared" si="16"/>
        <v>6.3921716341343109E-5</v>
      </c>
      <c r="S10" s="26">
        <f t="shared" si="23"/>
        <v>3.4930865080191498E-2</v>
      </c>
      <c r="T10" s="26">
        <f t="shared" si="17"/>
        <v>6.3921716341343109E-5</v>
      </c>
      <c r="U10" s="27">
        <f t="shared" si="18"/>
        <v>4.4745201438940214E-5</v>
      </c>
      <c r="V10" s="28">
        <f t="shared" si="24"/>
        <v>-6.3921716341343109E-5</v>
      </c>
      <c r="W10" s="28">
        <f t="shared" si="19"/>
        <v>-17.271664596827325</v>
      </c>
      <c r="X10" s="29">
        <f t="shared" si="1"/>
        <v>-6.3921716341343109E-5</v>
      </c>
      <c r="Y10" s="29">
        <f t="shared" si="2"/>
        <v>3.4930865080191498E-2</v>
      </c>
      <c r="Z10" s="30">
        <f t="shared" si="25"/>
        <v>-5.2749958793353482E-4</v>
      </c>
      <c r="AA10" s="30">
        <f t="shared" si="26"/>
        <v>-15.713676059213174</v>
      </c>
      <c r="AB10" s="31">
        <f t="shared" si="20"/>
        <v>6.3921716341343109E-5</v>
      </c>
      <c r="AC10" s="31">
        <f t="shared" si="21"/>
        <v>17.271664596827325</v>
      </c>
      <c r="AD10" s="31">
        <f t="shared" si="22"/>
        <v>3.4930865080191498E-2</v>
      </c>
    </row>
    <row r="11" spans="2:30" s="32" customFormat="1" ht="13" x14ac:dyDescent="0.3">
      <c r="B11" s="19">
        <f t="shared" si="3"/>
        <v>1.5904219224614812E-3</v>
      </c>
      <c r="C11" s="20">
        <f t="shared" si="4"/>
        <v>1.1698440787057021</v>
      </c>
      <c r="D11" s="19">
        <f>$D$7+$B$7/4</f>
        <v>7.264414806153704E-4</v>
      </c>
      <c r="E11" s="21">
        <f t="shared" si="0"/>
        <v>0.45676022843740965</v>
      </c>
      <c r="F11" s="20">
        <f t="shared" si="5"/>
        <v>0.51690057109352405</v>
      </c>
      <c r="G11" s="20">
        <f t="shared" si="6"/>
        <v>2.0699672575965553</v>
      </c>
      <c r="H11" s="20">
        <f t="shared" si="7"/>
        <v>0.15582219777971174</v>
      </c>
      <c r="I11" s="19">
        <f t="shared" si="8"/>
        <v>7.264414806153704E-4</v>
      </c>
      <c r="J11" s="22">
        <f t="shared" si="9"/>
        <v>19.991712226488524</v>
      </c>
      <c r="K11" s="19">
        <f t="shared" si="10"/>
        <v>7.2617774971867001E-4</v>
      </c>
      <c r="L11" s="22">
        <f t="shared" si="11"/>
        <v>20.006235035518372</v>
      </c>
      <c r="M11" s="19">
        <f t="shared" si="12"/>
        <v>1.1248649000414389E-4</v>
      </c>
      <c r="N11" s="23">
        <f t="shared" si="13"/>
        <v>5.2122347389370827E-2</v>
      </c>
      <c r="O11" s="23">
        <v>0</v>
      </c>
      <c r="P11" s="24">
        <f t="shared" si="14"/>
        <v>8.0707959087405023E-2</v>
      </c>
      <c r="Q11" s="25">
        <f t="shared" si="15"/>
        <v>20.006235035518372</v>
      </c>
      <c r="R11" s="25">
        <f t="shared" si="16"/>
        <v>1.1248649000414389E-4</v>
      </c>
      <c r="S11" s="26">
        <f t="shared" si="23"/>
        <v>5.2122347389370827E-2</v>
      </c>
      <c r="T11" s="26">
        <f t="shared" si="17"/>
        <v>1.1248649000414389E-4</v>
      </c>
      <c r="U11" s="27">
        <f t="shared" si="18"/>
        <v>7.8740543002900668E-5</v>
      </c>
      <c r="V11" s="28">
        <f t="shared" si="24"/>
        <v>-1.1248649000414389E-4</v>
      </c>
      <c r="W11" s="28">
        <f t="shared" si="19"/>
        <v>-20.006235035518372</v>
      </c>
      <c r="X11" s="29">
        <f t="shared" si="1"/>
        <v>-1.1248649000414389E-4</v>
      </c>
      <c r="Y11" s="29">
        <f t="shared" si="2"/>
        <v>5.2122347389370827E-2</v>
      </c>
      <c r="Z11" s="30">
        <f t="shared" si="25"/>
        <v>-5.9373002784902137E-4</v>
      </c>
      <c r="AA11" s="30">
        <f t="shared" si="26"/>
        <v>-17.271664596827325</v>
      </c>
      <c r="AB11" s="31">
        <f t="shared" si="20"/>
        <v>1.1248649000414389E-4</v>
      </c>
      <c r="AC11" s="31">
        <f t="shared" si="21"/>
        <v>20.006235035518372</v>
      </c>
      <c r="AD11" s="31">
        <f t="shared" si="22"/>
        <v>5.2122347389370827E-2</v>
      </c>
    </row>
    <row r="12" spans="2:30" s="32" customFormat="1" ht="13" x14ac:dyDescent="0.3">
      <c r="B12" s="19">
        <f t="shared" si="3"/>
        <v>1.5904219224614812E-3</v>
      </c>
      <c r="C12" s="20">
        <f t="shared" si="4"/>
        <v>1.1698440787057021</v>
      </c>
      <c r="D12" s="19">
        <f>$D$7+$B$7/2</f>
        <v>1.1240469612307407E-3</v>
      </c>
      <c r="E12" s="21">
        <f t="shared" si="0"/>
        <v>0.70676022843740971</v>
      </c>
      <c r="F12" s="20">
        <f t="shared" si="5"/>
        <v>0.51690057109352405</v>
      </c>
      <c r="G12" s="20">
        <f t="shared" si="6"/>
        <v>2.0699672575965553</v>
      </c>
      <c r="H12" s="20">
        <f t="shared" si="7"/>
        <v>0.31301985437519386</v>
      </c>
      <c r="I12" s="19">
        <f t="shared" si="8"/>
        <v>1.1240469612307407E-3</v>
      </c>
      <c r="J12" s="22">
        <f t="shared" si="9"/>
        <v>25.173527143126812</v>
      </c>
      <c r="K12" s="19">
        <f t="shared" si="10"/>
        <v>1.1234156934507497E-3</v>
      </c>
      <c r="L12" s="22">
        <f t="shared" si="11"/>
        <v>25.201823369815504</v>
      </c>
      <c r="M12" s="19">
        <f t="shared" si="12"/>
        <v>3.5034976158165908E-4</v>
      </c>
      <c r="N12" s="23">
        <f t="shared" si="13"/>
        <v>0.11968619459016772</v>
      </c>
      <c r="O12" s="23">
        <v>0</v>
      </c>
      <c r="P12" s="24">
        <f t="shared" si="14"/>
        <v>0.17045867844757101</v>
      </c>
      <c r="Q12" s="25">
        <f t="shared" si="15"/>
        <v>25.201823369815504</v>
      </c>
      <c r="R12" s="25">
        <f t="shared" si="16"/>
        <v>3.5034976158165908E-4</v>
      </c>
      <c r="S12" s="26">
        <f t="shared" si="23"/>
        <v>0.11968619459016772</v>
      </c>
      <c r="T12" s="26">
        <f t="shared" si="17"/>
        <v>3.5034976158165908E-4</v>
      </c>
      <c r="U12" s="27">
        <f t="shared" si="18"/>
        <v>2.4524483310716137E-4</v>
      </c>
      <c r="V12" s="28">
        <f t="shared" si="24"/>
        <v>-3.5034976158165908E-4</v>
      </c>
      <c r="W12" s="28">
        <f t="shared" si="19"/>
        <v>-25.201823369815504</v>
      </c>
      <c r="X12" s="29">
        <f t="shared" si="1"/>
        <v>-3.5034976158165908E-4</v>
      </c>
      <c r="Y12" s="29">
        <f t="shared" si="2"/>
        <v>0.11968619459016772</v>
      </c>
      <c r="Z12" s="30">
        <f t="shared" si="25"/>
        <v>-7.2617774971867001E-4</v>
      </c>
      <c r="AA12" s="30">
        <f t="shared" si="26"/>
        <v>-20.006235035518372</v>
      </c>
      <c r="AB12" s="31">
        <f t="shared" si="20"/>
        <v>3.5034976158165908E-4</v>
      </c>
      <c r="AC12" s="31">
        <f t="shared" si="21"/>
        <v>25.201823369815504</v>
      </c>
      <c r="AD12" s="31">
        <f t="shared" si="22"/>
        <v>0.11968619459016772</v>
      </c>
    </row>
    <row r="13" spans="2:30" s="32" customFormat="1" ht="13" x14ac:dyDescent="0.3">
      <c r="B13" s="33">
        <f t="shared" si="3"/>
        <v>1.5904219224614812E-3</v>
      </c>
      <c r="C13" s="34">
        <f t="shared" si="4"/>
        <v>1.1698440787057021</v>
      </c>
      <c r="D13" s="33">
        <f>B13</f>
        <v>1.5904219224614812E-3</v>
      </c>
      <c r="E13" s="35">
        <f t="shared" si="0"/>
        <v>1</v>
      </c>
      <c r="F13" s="34">
        <f t="shared" si="5"/>
        <v>0.51690057109352405</v>
      </c>
      <c r="G13" s="34">
        <f t="shared" si="6"/>
        <v>2.0699672575965553</v>
      </c>
      <c r="H13" s="34">
        <f t="shared" si="7"/>
        <v>0.48309942890647595</v>
      </c>
      <c r="I13" s="19">
        <f t="shared" si="8"/>
        <v>1.5904219224614812E-3</v>
      </c>
      <c r="J13" s="22">
        <f t="shared" si="9"/>
        <v>26.8</v>
      </c>
      <c r="K13" s="19">
        <f t="shared" si="10"/>
        <v>1.5891585408781292E-3</v>
      </c>
      <c r="L13" s="22">
        <f t="shared" si="11"/>
        <v>26.842623307521965</v>
      </c>
      <c r="M13" s="19">
        <f t="shared" si="12"/>
        <v>7.657610709198929E-4</v>
      </c>
      <c r="N13" s="23">
        <f t="shared" si="13"/>
        <v>0.21813948835754871</v>
      </c>
      <c r="O13" s="23">
        <v>0</v>
      </c>
      <c r="P13" s="24">
        <f t="shared" si="14"/>
        <v>0.28018457172264677</v>
      </c>
      <c r="Q13" s="25">
        <f t="shared" si="15"/>
        <v>26.842623307521965</v>
      </c>
      <c r="R13" s="25">
        <f t="shared" si="16"/>
        <v>7.657610709198929E-4</v>
      </c>
      <c r="S13" s="26">
        <f t="shared" si="23"/>
        <v>0.21813948835754871</v>
      </c>
      <c r="T13" s="26">
        <f t="shared" si="17"/>
        <v>7.657610709198929E-4</v>
      </c>
      <c r="U13" s="27">
        <f t="shared" si="18"/>
        <v>5.3603274964392493E-4</v>
      </c>
      <c r="V13" s="28">
        <f t="shared" si="24"/>
        <v>-7.657610709198929E-4</v>
      </c>
      <c r="W13" s="28">
        <f t="shared" si="19"/>
        <v>-26.842623307521965</v>
      </c>
      <c r="X13" s="29">
        <f t="shared" si="1"/>
        <v>-7.657610709198929E-4</v>
      </c>
      <c r="Y13" s="29">
        <f t="shared" si="2"/>
        <v>0.21813948835754871</v>
      </c>
      <c r="Z13" s="30">
        <f t="shared" si="25"/>
        <v>-1.1234156934507497E-3</v>
      </c>
      <c r="AA13" s="30">
        <f t="shared" si="26"/>
        <v>-25.201823369815504</v>
      </c>
      <c r="AB13" s="31">
        <f t="shared" si="20"/>
        <v>7.657610709198929E-4</v>
      </c>
      <c r="AC13" s="31">
        <f t="shared" si="21"/>
        <v>26.842623307521965</v>
      </c>
      <c r="AD13" s="31">
        <f t="shared" si="22"/>
        <v>0.21813948835754871</v>
      </c>
    </row>
    <row r="14" spans="2:30" s="32" customFormat="1" ht="13" x14ac:dyDescent="0.3">
      <c r="B14" s="19">
        <f t="shared" si="3"/>
        <v>1.5904219224614812E-3</v>
      </c>
      <c r="C14" s="20">
        <f t="shared" si="4"/>
        <v>1.1698440787057021</v>
      </c>
      <c r="D14" s="19">
        <f t="shared" ref="D14:D45" si="27">E14*B14</f>
        <v>1.7494641147076295E-3</v>
      </c>
      <c r="E14" s="21">
        <v>1.1000000000000001</v>
      </c>
      <c r="F14" s="20">
        <f t="shared" si="5"/>
        <v>0.51690057109352405</v>
      </c>
      <c r="G14" s="20">
        <f t="shared" si="6"/>
        <v>2.0699672575965553</v>
      </c>
      <c r="H14" s="20">
        <f t="shared" ref="H14:H45" si="28">1-F14/(C14*(E14-1)^2+E14)</f>
        <v>0.53503526484433106</v>
      </c>
      <c r="I14" s="19">
        <f t="shared" si="8"/>
        <v>1.7494641147076295E-3</v>
      </c>
      <c r="J14" s="22">
        <f t="shared" si="9"/>
        <v>26.517982681642373</v>
      </c>
      <c r="K14" s="19">
        <f t="shared" si="10"/>
        <v>1.7479355848423344E-3</v>
      </c>
      <c r="L14" s="22">
        <f t="shared" si="11"/>
        <v>26.564374940738343</v>
      </c>
      <c r="M14" s="19">
        <f t="shared" si="12"/>
        <v>9.3307338353518568E-4</v>
      </c>
      <c r="N14" s="23">
        <f t="shared" si="13"/>
        <v>0.25568692978538388</v>
      </c>
      <c r="O14" s="23">
        <f t="shared" ref="O14:O70" si="29">1-L14/$E$4</f>
        <v>8.7919798231961277E-3</v>
      </c>
      <c r="P14" s="24">
        <f t="shared" si="14"/>
        <v>0.31722222745521278</v>
      </c>
      <c r="Q14" s="25">
        <f t="shared" si="15"/>
        <v>26.564374940738343</v>
      </c>
      <c r="R14" s="25">
        <f t="shared" si="16"/>
        <v>9.3307338353518568E-4</v>
      </c>
      <c r="S14" s="26">
        <f t="shared" si="23"/>
        <v>0.25568692978538388</v>
      </c>
      <c r="T14" s="26">
        <f t="shared" si="17"/>
        <v>9.3307338353518568E-4</v>
      </c>
      <c r="U14" s="27">
        <f t="shared" si="18"/>
        <v>6.5315136847462997E-4</v>
      </c>
      <c r="V14" s="28">
        <f t="shared" si="24"/>
        <v>-9.3307338353518568E-4</v>
      </c>
      <c r="W14" s="28">
        <f t="shared" si="19"/>
        <v>-26.564374940738343</v>
      </c>
      <c r="X14" s="29">
        <f t="shared" si="1"/>
        <v>-9.3307338353518568E-4</v>
      </c>
      <c r="Y14" s="29">
        <f t="shared" si="2"/>
        <v>0.25568692978538388</v>
      </c>
      <c r="Z14" s="30">
        <f t="shared" si="25"/>
        <v>-1.5891585408781292E-3</v>
      </c>
      <c r="AA14" s="30">
        <f t="shared" si="26"/>
        <v>-26.842623307521965</v>
      </c>
      <c r="AB14" s="31">
        <f t="shared" si="20"/>
        <v>9.3307338353518568E-4</v>
      </c>
      <c r="AC14" s="31">
        <f t="shared" si="21"/>
        <v>26.564374940738343</v>
      </c>
      <c r="AD14" s="31">
        <f t="shared" si="22"/>
        <v>0.25568692978538388</v>
      </c>
    </row>
    <row r="15" spans="2:30" s="32" customFormat="1" ht="13" x14ac:dyDescent="0.3">
      <c r="B15" s="19">
        <f t="shared" si="3"/>
        <v>1.5904219224614812E-3</v>
      </c>
      <c r="C15" s="20">
        <f t="shared" si="4"/>
        <v>1.1698440787057021</v>
      </c>
      <c r="D15" s="19">
        <f t="shared" si="27"/>
        <v>1.9085063069537774E-3</v>
      </c>
      <c r="E15" s="21">
        <v>1.2</v>
      </c>
      <c r="F15" s="20">
        <f t="shared" si="5"/>
        <v>0.51690057109352405</v>
      </c>
      <c r="G15" s="20">
        <f t="shared" si="6"/>
        <v>2.0699672575965553</v>
      </c>
      <c r="H15" s="20">
        <f t="shared" si="28"/>
        <v>0.58541613988481989</v>
      </c>
      <c r="I15" s="19">
        <f t="shared" si="8"/>
        <v>1.9085063069537774E-3</v>
      </c>
      <c r="J15" s="22">
        <f t="shared" si="9"/>
        <v>25.794161753579914</v>
      </c>
      <c r="K15" s="19">
        <f t="shared" si="10"/>
        <v>1.9066874226589543E-3</v>
      </c>
      <c r="L15" s="22">
        <f t="shared" si="11"/>
        <v>25.843390073969207</v>
      </c>
      <c r="M15" s="19">
        <f t="shared" si="12"/>
        <v>1.1139414321399488E-3</v>
      </c>
      <c r="N15" s="23">
        <f t="shared" si="13"/>
        <v>0.29654272947898874</v>
      </c>
      <c r="O15" s="23">
        <f t="shared" si="29"/>
        <v>3.5694400225029566E-2</v>
      </c>
      <c r="P15" s="24">
        <f t="shared" si="14"/>
        <v>0.35519666326673627</v>
      </c>
      <c r="Q15" s="25">
        <f t="shared" si="15"/>
        <v>25.843390073969207</v>
      </c>
      <c r="R15" s="25">
        <f t="shared" si="16"/>
        <v>1.1139414321399488E-3</v>
      </c>
      <c r="S15" s="26">
        <f t="shared" si="23"/>
        <v>0.29654272947898874</v>
      </c>
      <c r="T15" s="26">
        <f t="shared" si="17"/>
        <v>1.1139414321399488E-3</v>
      </c>
      <c r="U15" s="27">
        <f t="shared" si="18"/>
        <v>7.7975900249796417E-4</v>
      </c>
      <c r="V15" s="28">
        <f t="shared" si="24"/>
        <v>-1.1139414321399488E-3</v>
      </c>
      <c r="W15" s="28">
        <f t="shared" si="19"/>
        <v>-25.843390073969207</v>
      </c>
      <c r="X15" s="29">
        <f t="shared" si="1"/>
        <v>-1.1139414321399488E-3</v>
      </c>
      <c r="Y15" s="29">
        <f t="shared" si="2"/>
        <v>0.29654272947898874</v>
      </c>
      <c r="Z15" s="30">
        <f t="shared" si="25"/>
        <v>-1.7479355848423344E-3</v>
      </c>
      <c r="AA15" s="30">
        <f t="shared" si="26"/>
        <v>-26.564374940738343</v>
      </c>
      <c r="AB15" s="31">
        <f t="shared" si="20"/>
        <v>1.1139414321399488E-3</v>
      </c>
      <c r="AC15" s="31">
        <f t="shared" si="21"/>
        <v>25.843390073969207</v>
      </c>
      <c r="AD15" s="31">
        <f t="shared" si="22"/>
        <v>0.29654272947898874</v>
      </c>
    </row>
    <row r="16" spans="2:30" s="32" customFormat="1" ht="13" x14ac:dyDescent="0.3">
      <c r="B16" s="19">
        <f t="shared" si="3"/>
        <v>1.5904219224614812E-3</v>
      </c>
      <c r="C16" s="20">
        <f t="shared" si="4"/>
        <v>1.1698440787057021</v>
      </c>
      <c r="D16" s="19">
        <f t="shared" si="27"/>
        <v>2.0675484991999255E-3</v>
      </c>
      <c r="E16" s="21">
        <v>1.3</v>
      </c>
      <c r="F16" s="20">
        <f t="shared" si="5"/>
        <v>0.51690057109352405</v>
      </c>
      <c r="G16" s="20">
        <f t="shared" si="6"/>
        <v>2.0699672575965553</v>
      </c>
      <c r="H16" s="20">
        <f t="shared" si="28"/>
        <v>0.63217410320670642</v>
      </c>
      <c r="I16" s="19">
        <f t="shared" si="8"/>
        <v>2.0675484991999255E-3</v>
      </c>
      <c r="J16" s="22">
        <f t="shared" si="9"/>
        <v>24.792106956213232</v>
      </c>
      <c r="K16" s="19">
        <f t="shared" si="10"/>
        <v>2.0654140623297631E-3</v>
      </c>
      <c r="L16" s="22">
        <f t="shared" si="11"/>
        <v>24.843365839742553</v>
      </c>
      <c r="M16" s="19">
        <f t="shared" si="12"/>
        <v>1.3033438151956603E-3</v>
      </c>
      <c r="N16" s="23">
        <f t="shared" si="13"/>
        <v>0.33909649409624765</v>
      </c>
      <c r="O16" s="23">
        <f t="shared" si="29"/>
        <v>7.300873732303903E-2</v>
      </c>
      <c r="P16" s="24">
        <f t="shared" si="14"/>
        <v>0.39257321541450241</v>
      </c>
      <c r="Q16" s="25">
        <f t="shared" si="15"/>
        <v>24.843365839742553</v>
      </c>
      <c r="R16" s="25">
        <f t="shared" si="16"/>
        <v>1.3033438151956603E-3</v>
      </c>
      <c r="S16" s="26">
        <f t="shared" si="23"/>
        <v>0.33909649409624765</v>
      </c>
      <c r="T16" s="26">
        <f t="shared" si="17"/>
        <v>1.3033438151956603E-3</v>
      </c>
      <c r="U16" s="27">
        <f t="shared" si="18"/>
        <v>9.1234067063696218E-4</v>
      </c>
      <c r="V16" s="28">
        <f t="shared" si="24"/>
        <v>-1.3033438151956603E-3</v>
      </c>
      <c r="W16" s="28">
        <f t="shared" si="19"/>
        <v>-24.843365839742553</v>
      </c>
      <c r="X16" s="29">
        <f t="shared" si="1"/>
        <v>-1.3033438151956603E-3</v>
      </c>
      <c r="Y16" s="29">
        <f t="shared" si="2"/>
        <v>0.33909649409624765</v>
      </c>
      <c r="Z16" s="30">
        <f t="shared" si="25"/>
        <v>-1.9066874226589543E-3</v>
      </c>
      <c r="AA16" s="30">
        <f t="shared" si="26"/>
        <v>-25.843390073969207</v>
      </c>
      <c r="AB16" s="31">
        <f t="shared" si="20"/>
        <v>1.3033438151956603E-3</v>
      </c>
      <c r="AC16" s="31">
        <f t="shared" si="21"/>
        <v>24.843365839742553</v>
      </c>
      <c r="AD16" s="31">
        <f t="shared" si="22"/>
        <v>0.33909649409624765</v>
      </c>
    </row>
    <row r="17" spans="2:30" s="32" customFormat="1" ht="13" x14ac:dyDescent="0.3">
      <c r="B17" s="19">
        <f t="shared" si="3"/>
        <v>1.5904219224614812E-3</v>
      </c>
      <c r="C17" s="20">
        <f t="shared" si="4"/>
        <v>1.1698440787057021</v>
      </c>
      <c r="D17" s="19">
        <f t="shared" si="27"/>
        <v>2.2265906914460737E-3</v>
      </c>
      <c r="E17" s="21">
        <v>1.4</v>
      </c>
      <c r="F17" s="20">
        <f t="shared" si="5"/>
        <v>0.51690057109352405</v>
      </c>
      <c r="G17" s="20">
        <f t="shared" si="6"/>
        <v>2.0699672575965553</v>
      </c>
      <c r="H17" s="20">
        <f t="shared" si="28"/>
        <v>0.67432667855440287</v>
      </c>
      <c r="I17" s="19">
        <f t="shared" si="8"/>
        <v>2.2265906914460737E-3</v>
      </c>
      <c r="J17" s="22">
        <f t="shared" si="9"/>
        <v>23.639484465626452</v>
      </c>
      <c r="K17" s="19">
        <f t="shared" si="10"/>
        <v>2.2241155118527252E-3</v>
      </c>
      <c r="L17" s="22">
        <f t="shared" si="11"/>
        <v>23.692119921688199</v>
      </c>
      <c r="M17" s="19">
        <f t="shared" si="12"/>
        <v>1.4973597332549396E-3</v>
      </c>
      <c r="N17" s="23">
        <f t="shared" si="13"/>
        <v>0.38199131531109287</v>
      </c>
      <c r="O17" s="23">
        <f t="shared" si="29"/>
        <v>0.11596567456387319</v>
      </c>
      <c r="P17" s="24">
        <f t="shared" si="14"/>
        <v>0.42836925745562948</v>
      </c>
      <c r="Q17" s="25">
        <f t="shared" si="15"/>
        <v>23.692119921688199</v>
      </c>
      <c r="R17" s="25">
        <f t="shared" si="16"/>
        <v>1.4973597332549396E-3</v>
      </c>
      <c r="S17" s="26">
        <f t="shared" si="23"/>
        <v>0.38199131531109287</v>
      </c>
      <c r="T17" s="26">
        <f t="shared" si="17"/>
        <v>1.4973597332549396E-3</v>
      </c>
      <c r="U17" s="27">
        <f t="shared" si="18"/>
        <v>1.0481518132784576E-3</v>
      </c>
      <c r="V17" s="28">
        <f t="shared" si="24"/>
        <v>-1.4973597332549396E-3</v>
      </c>
      <c r="W17" s="28">
        <f t="shared" si="19"/>
        <v>-23.692119921688199</v>
      </c>
      <c r="X17" s="29">
        <f t="shared" si="1"/>
        <v>-1.4973597332549396E-3</v>
      </c>
      <c r="Y17" s="29">
        <f t="shared" si="2"/>
        <v>0.38199131531109287</v>
      </c>
      <c r="Z17" s="30">
        <f t="shared" si="25"/>
        <v>-2.0654140623297631E-3</v>
      </c>
      <c r="AA17" s="30">
        <f t="shared" si="26"/>
        <v>-24.843365839742553</v>
      </c>
      <c r="AB17" s="31">
        <f t="shared" si="20"/>
        <v>1.4973597332549396E-3</v>
      </c>
      <c r="AC17" s="31">
        <f t="shared" si="21"/>
        <v>23.692119921688199</v>
      </c>
      <c r="AD17" s="31">
        <f t="shared" si="22"/>
        <v>0.38199131531109287</v>
      </c>
    </row>
    <row r="18" spans="2:30" s="32" customFormat="1" ht="13" x14ac:dyDescent="0.3">
      <c r="B18" s="19">
        <f t="shared" si="3"/>
        <v>1.5904219224614812E-3</v>
      </c>
      <c r="C18" s="20">
        <f t="shared" si="4"/>
        <v>1.1698440787057021</v>
      </c>
      <c r="D18" s="19">
        <f t="shared" si="27"/>
        <v>2.3856328836922218E-3</v>
      </c>
      <c r="E18" s="21">
        <v>1.5</v>
      </c>
      <c r="F18" s="20">
        <f t="shared" si="5"/>
        <v>0.51690057109352405</v>
      </c>
      <c r="G18" s="20">
        <f t="shared" si="6"/>
        <v>2.0699672575965553</v>
      </c>
      <c r="H18" s="20">
        <f t="shared" si="28"/>
        <v>0.71162520946378249</v>
      </c>
      <c r="I18" s="19">
        <f t="shared" si="8"/>
        <v>2.3856328836922218E-3</v>
      </c>
      <c r="J18" s="22">
        <f t="shared" si="9"/>
        <v>22.427265953742687</v>
      </c>
      <c r="K18" s="19">
        <f t="shared" si="10"/>
        <v>2.3827917792219981E-3</v>
      </c>
      <c r="L18" s="22">
        <f t="shared" si="11"/>
        <v>22.480769176893247</v>
      </c>
      <c r="M18" s="19">
        <f t="shared" si="12"/>
        <v>1.6931941847207978E-3</v>
      </c>
      <c r="N18" s="23">
        <f t="shared" si="13"/>
        <v>0.42416247680745611</v>
      </c>
      <c r="O18" s="23">
        <f t="shared" si="29"/>
        <v>0.16116532922040128</v>
      </c>
      <c r="P18" s="24">
        <f t="shared" si="14"/>
        <v>0.46203400777931014</v>
      </c>
      <c r="Q18" s="25">
        <f t="shared" si="15"/>
        <v>22.480769176893247</v>
      </c>
      <c r="R18" s="25">
        <f t="shared" si="16"/>
        <v>1.6931941847207978E-3</v>
      </c>
      <c r="S18" s="26">
        <f t="shared" si="23"/>
        <v>0.42416247680745611</v>
      </c>
      <c r="T18" s="26">
        <f t="shared" si="17"/>
        <v>1.6931941847207978E-3</v>
      </c>
      <c r="U18" s="27">
        <f t="shared" si="18"/>
        <v>1.1852359293045582E-3</v>
      </c>
      <c r="V18" s="28">
        <f t="shared" si="24"/>
        <v>-1.6931941847207978E-3</v>
      </c>
      <c r="W18" s="28">
        <f t="shared" si="19"/>
        <v>-22.480769176893247</v>
      </c>
      <c r="X18" s="29">
        <f t="shared" si="1"/>
        <v>-1.6931941847207978E-3</v>
      </c>
      <c r="Y18" s="29">
        <f t="shared" si="2"/>
        <v>0.42416247680745611</v>
      </c>
      <c r="Z18" s="30">
        <f t="shared" si="25"/>
        <v>-2.2241155118527252E-3</v>
      </c>
      <c r="AA18" s="30">
        <f t="shared" si="26"/>
        <v>-23.692119921688199</v>
      </c>
      <c r="AB18" s="31">
        <f t="shared" si="20"/>
        <v>1.6931941847207978E-3</v>
      </c>
      <c r="AC18" s="31">
        <f t="shared" si="21"/>
        <v>22.480769176893247</v>
      </c>
      <c r="AD18" s="31">
        <f t="shared" si="22"/>
        <v>0.42416247680745611</v>
      </c>
    </row>
    <row r="19" spans="2:30" s="32" customFormat="1" ht="13" x14ac:dyDescent="0.3">
      <c r="B19" s="19">
        <f t="shared" si="3"/>
        <v>1.5904219224614812E-3</v>
      </c>
      <c r="C19" s="20">
        <f t="shared" si="4"/>
        <v>1.1698440787057021</v>
      </c>
      <c r="D19" s="19">
        <f t="shared" si="27"/>
        <v>2.5446750759383699E-3</v>
      </c>
      <c r="E19" s="21">
        <v>1.6</v>
      </c>
      <c r="F19" s="20">
        <f t="shared" si="5"/>
        <v>0.51690057109352405</v>
      </c>
      <c r="G19" s="20">
        <f t="shared" si="6"/>
        <v>2.0699672575965553</v>
      </c>
      <c r="H19" s="20">
        <f t="shared" si="28"/>
        <v>0.74425345014178323</v>
      </c>
      <c r="I19" s="19">
        <f t="shared" si="8"/>
        <v>2.5446750759383699E-3</v>
      </c>
      <c r="J19" s="22">
        <f t="shared" si="9"/>
        <v>21.215708921970133</v>
      </c>
      <c r="K19" s="19">
        <f t="shared" si="10"/>
        <v>2.5414428724279342E-3</v>
      </c>
      <c r="L19" s="22">
        <f t="shared" si="11"/>
        <v>21.269696007682235</v>
      </c>
      <c r="M19" s="19">
        <f t="shared" si="12"/>
        <v>1.8889949473922816E-3</v>
      </c>
      <c r="N19" s="23">
        <f t="shared" si="13"/>
        <v>0.46483218087379474</v>
      </c>
      <c r="O19" s="23">
        <f t="shared" si="29"/>
        <v>0.20635462657902115</v>
      </c>
      <c r="P19" s="24">
        <f t="shared" si="14"/>
        <v>0.4933211791361275</v>
      </c>
      <c r="Q19" s="25">
        <f t="shared" si="15"/>
        <v>21.269696007682235</v>
      </c>
      <c r="R19" s="25">
        <f t="shared" si="16"/>
        <v>1.8889949473922816E-3</v>
      </c>
      <c r="S19" s="26">
        <f t="shared" si="23"/>
        <v>0.46483218087379474</v>
      </c>
      <c r="T19" s="26">
        <f t="shared" si="17"/>
        <v>1.8889949473922816E-3</v>
      </c>
      <c r="U19" s="27">
        <f t="shared" si="18"/>
        <v>1.3222964631745969E-3</v>
      </c>
      <c r="V19" s="28">
        <f t="shared" si="24"/>
        <v>-1.8889949473922816E-3</v>
      </c>
      <c r="W19" s="28">
        <f t="shared" si="19"/>
        <v>-21.269696007682235</v>
      </c>
      <c r="X19" s="29">
        <f t="shared" si="1"/>
        <v>-1.8889949473922816E-3</v>
      </c>
      <c r="Y19" s="29">
        <f t="shared" si="2"/>
        <v>0.46483218087379474</v>
      </c>
      <c r="Z19" s="30">
        <f t="shared" si="25"/>
        <v>-2.3827917792219981E-3</v>
      </c>
      <c r="AA19" s="30">
        <f t="shared" si="26"/>
        <v>-22.480769176893247</v>
      </c>
      <c r="AB19" s="31">
        <f t="shared" si="20"/>
        <v>1.8889949473922816E-3</v>
      </c>
      <c r="AC19" s="31">
        <f t="shared" si="21"/>
        <v>21.269696007682235</v>
      </c>
      <c r="AD19" s="31">
        <f t="shared" si="22"/>
        <v>0.46483218087379474</v>
      </c>
    </row>
    <row r="20" spans="2:30" s="32" customFormat="1" ht="13" x14ac:dyDescent="0.3">
      <c r="B20" s="19">
        <f t="shared" si="3"/>
        <v>1.5904219224614812E-3</v>
      </c>
      <c r="C20" s="20">
        <f t="shared" si="4"/>
        <v>1.1698440787057021</v>
      </c>
      <c r="D20" s="19">
        <f t="shared" si="27"/>
        <v>2.703717268184518E-3</v>
      </c>
      <c r="E20" s="21">
        <v>1.7</v>
      </c>
      <c r="F20" s="20">
        <f t="shared" si="5"/>
        <v>0.51690057109352405</v>
      </c>
      <c r="G20" s="20">
        <f t="shared" si="6"/>
        <v>2.0699672575965553</v>
      </c>
      <c r="H20" s="20">
        <f t="shared" si="28"/>
        <v>0.77261340616926411</v>
      </c>
      <c r="I20" s="19">
        <f t="shared" si="8"/>
        <v>2.703717268184518E-3</v>
      </c>
      <c r="J20" s="22">
        <f t="shared" si="9"/>
        <v>20.042023155462747</v>
      </c>
      <c r="K20" s="19">
        <f t="shared" si="10"/>
        <v>2.7000687994570838E-3</v>
      </c>
      <c r="L20" s="22">
        <f t="shared" si="11"/>
        <v>20.096211119557527</v>
      </c>
      <c r="M20" s="19">
        <f t="shared" si="12"/>
        <v>2.0836175233646566E-3</v>
      </c>
      <c r="N20" s="23">
        <f t="shared" si="13"/>
        <v>0.50347713526214122</v>
      </c>
      <c r="O20" s="23">
        <f t="shared" si="29"/>
        <v>0.25014137613591325</v>
      </c>
      <c r="P20" s="24">
        <f t="shared" si="14"/>
        <v>0.52218259782211696</v>
      </c>
      <c r="Q20" s="25">
        <f t="shared" si="15"/>
        <v>20.096211119557527</v>
      </c>
      <c r="R20" s="25">
        <f t="shared" si="16"/>
        <v>2.0836175233646566E-3</v>
      </c>
      <c r="S20" s="26">
        <f t="shared" si="23"/>
        <v>0.50347713526214122</v>
      </c>
      <c r="T20" s="26">
        <f t="shared" si="17"/>
        <v>2.0836175233646566E-3</v>
      </c>
      <c r="U20" s="27">
        <f t="shared" si="18"/>
        <v>1.4585322663552597E-3</v>
      </c>
      <c r="V20" s="28">
        <f t="shared" si="24"/>
        <v>-2.0836175233646566E-3</v>
      </c>
      <c r="W20" s="28">
        <f t="shared" si="19"/>
        <v>-20.096211119557527</v>
      </c>
      <c r="X20" s="29">
        <f t="shared" si="1"/>
        <v>-2.0836175233646566E-3</v>
      </c>
      <c r="Y20" s="29">
        <f t="shared" si="2"/>
        <v>0.50347713526214122</v>
      </c>
      <c r="Z20" s="30">
        <f t="shared" si="25"/>
        <v>-2.5414428724279342E-3</v>
      </c>
      <c r="AA20" s="30">
        <f t="shared" si="26"/>
        <v>-21.269696007682235</v>
      </c>
      <c r="AB20" s="31">
        <f t="shared" si="20"/>
        <v>2.0836175233646566E-3</v>
      </c>
      <c r="AC20" s="31">
        <f t="shared" si="21"/>
        <v>20.096211119557527</v>
      </c>
      <c r="AD20" s="31">
        <f t="shared" si="22"/>
        <v>0.50347713526214122</v>
      </c>
    </row>
    <row r="21" spans="2:30" s="32" customFormat="1" ht="13" x14ac:dyDescent="0.3">
      <c r="B21" s="19">
        <f t="shared" si="3"/>
        <v>1.5904219224614812E-3</v>
      </c>
      <c r="C21" s="20">
        <f t="shared" si="4"/>
        <v>1.1698440787057021</v>
      </c>
      <c r="D21" s="19">
        <f t="shared" si="27"/>
        <v>2.8627594604306661E-3</v>
      </c>
      <c r="E21" s="21">
        <v>1.8</v>
      </c>
      <c r="F21" s="20">
        <f t="shared" si="5"/>
        <v>0.51690057109352405</v>
      </c>
      <c r="G21" s="20">
        <f t="shared" si="6"/>
        <v>2.0699672575965553</v>
      </c>
      <c r="H21" s="20">
        <f t="shared" si="28"/>
        <v>0.79719051735074409</v>
      </c>
      <c r="I21" s="19">
        <f t="shared" si="8"/>
        <v>2.8627594604306661E-3</v>
      </c>
      <c r="J21" s="22">
        <f t="shared" si="9"/>
        <v>18.927294706412596</v>
      </c>
      <c r="K21" s="19">
        <f t="shared" si="10"/>
        <v>2.8586695682921962E-3</v>
      </c>
      <c r="L21" s="22">
        <f t="shared" si="11"/>
        <v>18.981478998393737</v>
      </c>
      <c r="M21" s="19">
        <f t="shared" si="12"/>
        <v>2.2764127000164682E-3</v>
      </c>
      <c r="N21" s="23">
        <f t="shared" si="13"/>
        <v>0.53978362278896608</v>
      </c>
      <c r="O21" s="23">
        <f t="shared" si="29"/>
        <v>0.29173585826889048</v>
      </c>
      <c r="P21" s="24">
        <f t="shared" si="14"/>
        <v>0.54868961108582415</v>
      </c>
      <c r="Q21" s="25">
        <f t="shared" si="15"/>
        <v>18.981478998393737</v>
      </c>
      <c r="R21" s="25">
        <f t="shared" si="16"/>
        <v>2.2764127000164682E-3</v>
      </c>
      <c r="S21" s="26">
        <f t="shared" si="23"/>
        <v>0.53978362278896608</v>
      </c>
      <c r="T21" s="26">
        <f t="shared" si="17"/>
        <v>2.2764127000164682E-3</v>
      </c>
      <c r="U21" s="27">
        <f t="shared" si="18"/>
        <v>1.5934888900115277E-3</v>
      </c>
      <c r="V21" s="28">
        <f t="shared" si="24"/>
        <v>-2.2764127000164682E-3</v>
      </c>
      <c r="W21" s="28">
        <f t="shared" si="19"/>
        <v>-18.981478998393737</v>
      </c>
      <c r="X21" s="29">
        <f t="shared" si="1"/>
        <v>-2.2764127000164682E-3</v>
      </c>
      <c r="Y21" s="29">
        <f t="shared" si="2"/>
        <v>0.53978362278896608</v>
      </c>
      <c r="Z21" s="30">
        <f t="shared" si="25"/>
        <v>-2.7000687994570838E-3</v>
      </c>
      <c r="AA21" s="30">
        <f t="shared" si="26"/>
        <v>-20.096211119557527</v>
      </c>
      <c r="AB21" s="31">
        <f t="shared" si="20"/>
        <v>2.2764127000164682E-3</v>
      </c>
      <c r="AC21" s="31">
        <f t="shared" si="21"/>
        <v>18.981478998393737</v>
      </c>
      <c r="AD21" s="31">
        <f t="shared" si="22"/>
        <v>0.53978362278896608</v>
      </c>
    </row>
    <row r="22" spans="2:30" s="32" customFormat="1" ht="13" x14ac:dyDescent="0.3">
      <c r="B22" s="19">
        <f t="shared" si="3"/>
        <v>1.5904219224614812E-3</v>
      </c>
      <c r="C22" s="20">
        <f t="shared" si="4"/>
        <v>1.1698440787057021</v>
      </c>
      <c r="D22" s="19">
        <f t="shared" si="27"/>
        <v>3.0218016526768142E-3</v>
      </c>
      <c r="E22" s="21">
        <v>1.9</v>
      </c>
      <c r="F22" s="20">
        <f t="shared" si="5"/>
        <v>0.51690057109352405</v>
      </c>
      <c r="G22" s="20">
        <f t="shared" si="6"/>
        <v>2.0699672575965553</v>
      </c>
      <c r="H22" s="20">
        <f t="shared" si="28"/>
        <v>0.81847684208752236</v>
      </c>
      <c r="I22" s="19">
        <f t="shared" si="8"/>
        <v>3.0218016526768142E-3</v>
      </c>
      <c r="J22" s="22">
        <f t="shared" si="9"/>
        <v>17.881890092226218</v>
      </c>
      <c r="K22" s="19">
        <f t="shared" si="10"/>
        <v>3.0172451869122244E-3</v>
      </c>
      <c r="L22" s="22">
        <f t="shared" si="11"/>
        <v>17.935925617259894</v>
      </c>
      <c r="M22" s="19">
        <f t="shared" si="12"/>
        <v>2.4670606686027774E-3</v>
      </c>
      <c r="N22" s="23">
        <f t="shared" si="13"/>
        <v>0.57360043480135336</v>
      </c>
      <c r="O22" s="23">
        <f t="shared" si="29"/>
        <v>0.33074904413209349</v>
      </c>
      <c r="P22" s="24">
        <f t="shared" si="14"/>
        <v>0.57297934615122981</v>
      </c>
      <c r="Q22" s="25">
        <f t="shared" si="15"/>
        <v>17.935925617259894</v>
      </c>
      <c r="R22" s="25">
        <f t="shared" si="16"/>
        <v>2.4670606686027774E-3</v>
      </c>
      <c r="S22" s="26">
        <f t="shared" si="23"/>
        <v>0.57360043480135336</v>
      </c>
      <c r="T22" s="26">
        <f t="shared" si="17"/>
        <v>2.4670606686027774E-3</v>
      </c>
      <c r="U22" s="27">
        <f t="shared" si="18"/>
        <v>1.7269424680219441E-3</v>
      </c>
      <c r="V22" s="28">
        <f t="shared" si="24"/>
        <v>-2.4670606686027774E-3</v>
      </c>
      <c r="W22" s="28">
        <f t="shared" si="19"/>
        <v>-17.935925617259894</v>
      </c>
      <c r="X22" s="29">
        <f t="shared" si="1"/>
        <v>-2.4670606686027774E-3</v>
      </c>
      <c r="Y22" s="29">
        <f t="shared" si="2"/>
        <v>0.57360043480135336</v>
      </c>
      <c r="Z22" s="30">
        <f t="shared" si="25"/>
        <v>-2.8586695682921962E-3</v>
      </c>
      <c r="AA22" s="30">
        <f t="shared" si="26"/>
        <v>-18.981478998393737</v>
      </c>
      <c r="AB22" s="31">
        <f t="shared" si="20"/>
        <v>2.4670606686027774E-3</v>
      </c>
      <c r="AC22" s="31">
        <f t="shared" si="21"/>
        <v>17.935925617259894</v>
      </c>
      <c r="AD22" s="31">
        <f t="shared" si="22"/>
        <v>0.57360043480135336</v>
      </c>
    </row>
    <row r="23" spans="2:30" s="32" customFormat="1" ht="13" x14ac:dyDescent="0.3">
      <c r="B23" s="19">
        <f t="shared" si="3"/>
        <v>1.5904219224614812E-3</v>
      </c>
      <c r="C23" s="20">
        <f t="shared" si="4"/>
        <v>1.1698440787057021</v>
      </c>
      <c r="D23" s="19">
        <f t="shared" si="27"/>
        <v>3.1808438449229624E-3</v>
      </c>
      <c r="E23" s="21">
        <v>2</v>
      </c>
      <c r="F23" s="20">
        <f t="shared" si="5"/>
        <v>0.51690057109352405</v>
      </c>
      <c r="G23" s="20">
        <f t="shared" si="6"/>
        <v>2.0699672575965553</v>
      </c>
      <c r="H23" s="20">
        <f t="shared" si="28"/>
        <v>0.8369318621802424</v>
      </c>
      <c r="I23" s="19">
        <f t="shared" si="8"/>
        <v>3.1808438449229624E-3</v>
      </c>
      <c r="J23" s="22">
        <f t="shared" si="9"/>
        <v>16.90934906233171</v>
      </c>
      <c r="K23" s="19">
        <f t="shared" si="10"/>
        <v>3.1757956632923259E-3</v>
      </c>
      <c r="L23" s="22">
        <f t="shared" si="11"/>
        <v>16.963135061218281</v>
      </c>
      <c r="M23" s="19">
        <f t="shared" si="12"/>
        <v>2.6554514952894549E-3</v>
      </c>
      <c r="N23" s="23">
        <f t="shared" si="13"/>
        <v>0.60489580746109672</v>
      </c>
      <c r="O23" s="23">
        <f t="shared" si="29"/>
        <v>0.36704719920827311</v>
      </c>
      <c r="P23" s="24">
        <f t="shared" si="14"/>
        <v>0.59521997767012924</v>
      </c>
      <c r="Q23" s="25">
        <f t="shared" si="15"/>
        <v>16.963135061218281</v>
      </c>
      <c r="R23" s="25">
        <f t="shared" si="16"/>
        <v>2.6554514952894549E-3</v>
      </c>
      <c r="S23" s="26">
        <f t="shared" si="23"/>
        <v>0.60489580746109672</v>
      </c>
      <c r="T23" s="26">
        <f t="shared" si="17"/>
        <v>2.6554514952894549E-3</v>
      </c>
      <c r="U23" s="27">
        <f t="shared" si="18"/>
        <v>1.858816046702618E-3</v>
      </c>
      <c r="V23" s="28">
        <f t="shared" si="24"/>
        <v>-2.6554514952894549E-3</v>
      </c>
      <c r="W23" s="28">
        <f t="shared" si="19"/>
        <v>-16.963135061218281</v>
      </c>
      <c r="X23" s="29">
        <f t="shared" si="1"/>
        <v>-2.6554514952894549E-3</v>
      </c>
      <c r="Y23" s="29">
        <f t="shared" si="2"/>
        <v>0.60489580746109672</v>
      </c>
      <c r="Z23" s="30">
        <f t="shared" si="25"/>
        <v>-3.0172451869122244E-3</v>
      </c>
      <c r="AA23" s="30">
        <f t="shared" si="26"/>
        <v>-17.935925617259894</v>
      </c>
      <c r="AB23" s="31">
        <f t="shared" si="20"/>
        <v>2.6554514952894549E-3</v>
      </c>
      <c r="AC23" s="31">
        <f t="shared" si="21"/>
        <v>16.963135061218281</v>
      </c>
      <c r="AD23" s="31">
        <f t="shared" si="22"/>
        <v>0.60489580746109672</v>
      </c>
    </row>
    <row r="24" spans="2:30" s="32" customFormat="1" ht="13" x14ac:dyDescent="0.3">
      <c r="B24" s="19">
        <f t="shared" si="3"/>
        <v>1.5904219224614812E-3</v>
      </c>
      <c r="C24" s="20">
        <f t="shared" si="4"/>
        <v>1.1698440787057021</v>
      </c>
      <c r="D24" s="19">
        <f t="shared" si="27"/>
        <v>3.3398860371691105E-3</v>
      </c>
      <c r="E24" s="21">
        <v>2.1</v>
      </c>
      <c r="F24" s="20">
        <f t="shared" si="5"/>
        <v>0.51690057109352405</v>
      </c>
      <c r="G24" s="20">
        <f t="shared" si="6"/>
        <v>2.0699672575965553</v>
      </c>
      <c r="H24" s="20">
        <f t="shared" si="28"/>
        <v>0.85296575041219924</v>
      </c>
      <c r="I24" s="19">
        <f t="shared" si="8"/>
        <v>3.3398860371691105E-3</v>
      </c>
      <c r="J24" s="22">
        <f t="shared" si="9"/>
        <v>16.009050926941605</v>
      </c>
      <c r="K24" s="19">
        <f t="shared" si="10"/>
        <v>3.3343210054038643E-3</v>
      </c>
      <c r="L24" s="22">
        <f t="shared" si="11"/>
        <v>16.062519332600829</v>
      </c>
      <c r="M24" s="19">
        <f t="shared" si="12"/>
        <v>2.841603224876334E-3</v>
      </c>
      <c r="N24" s="23">
        <f t="shared" si="13"/>
        <v>0.63372120196841319</v>
      </c>
      <c r="O24" s="23">
        <f t="shared" si="29"/>
        <v>0.40065226370892437</v>
      </c>
      <c r="P24" s="24">
        <f t="shared" si="14"/>
        <v>0.61558934821122946</v>
      </c>
      <c r="Q24" s="25">
        <f t="shared" si="15"/>
        <v>16.062519332600829</v>
      </c>
      <c r="R24" s="25">
        <f t="shared" si="16"/>
        <v>2.841603224876334E-3</v>
      </c>
      <c r="S24" s="26">
        <f t="shared" si="23"/>
        <v>0.63372120196841319</v>
      </c>
      <c r="T24" s="26">
        <f t="shared" si="17"/>
        <v>2.841603224876334E-3</v>
      </c>
      <c r="U24" s="27">
        <f t="shared" si="18"/>
        <v>1.9891222574134337E-3</v>
      </c>
      <c r="V24" s="28">
        <f t="shared" si="24"/>
        <v>-2.841603224876334E-3</v>
      </c>
      <c r="W24" s="28">
        <f t="shared" si="19"/>
        <v>-16.062519332600829</v>
      </c>
      <c r="X24" s="29">
        <f t="shared" si="1"/>
        <v>-2.841603224876334E-3</v>
      </c>
      <c r="Y24" s="29">
        <f t="shared" si="2"/>
        <v>0.63372120196841319</v>
      </c>
      <c r="Z24" s="30">
        <f t="shared" si="25"/>
        <v>-3.1757956632923259E-3</v>
      </c>
      <c r="AA24" s="30">
        <f t="shared" si="26"/>
        <v>-16.963135061218281</v>
      </c>
      <c r="AB24" s="31">
        <f t="shared" si="20"/>
        <v>2.841603224876334E-3</v>
      </c>
      <c r="AC24" s="31">
        <f t="shared" si="21"/>
        <v>16.062519332600829</v>
      </c>
      <c r="AD24" s="31">
        <f t="shared" si="22"/>
        <v>0.63372120196841319</v>
      </c>
    </row>
    <row r="25" spans="2:30" s="32" customFormat="1" ht="13" x14ac:dyDescent="0.3">
      <c r="B25" s="19">
        <f t="shared" si="3"/>
        <v>1.5904219224614812E-3</v>
      </c>
      <c r="C25" s="20">
        <f t="shared" si="4"/>
        <v>1.1698440787057021</v>
      </c>
      <c r="D25" s="19">
        <f t="shared" si="27"/>
        <v>3.498928229415259E-3</v>
      </c>
      <c r="E25" s="21">
        <v>2.2000000000000002</v>
      </c>
      <c r="F25" s="20">
        <f t="shared" si="5"/>
        <v>0.51690057109352405</v>
      </c>
      <c r="G25" s="20">
        <f t="shared" si="6"/>
        <v>2.0699672575965553</v>
      </c>
      <c r="H25" s="20">
        <f t="shared" si="28"/>
        <v>0.86693511951523716</v>
      </c>
      <c r="I25" s="19">
        <f t="shared" si="8"/>
        <v>3.498928229415259E-3</v>
      </c>
      <c r="J25" s="22">
        <f t="shared" si="9"/>
        <v>15.177977723615461</v>
      </c>
      <c r="K25" s="19">
        <f t="shared" si="10"/>
        <v>3.4928212212144137E-3</v>
      </c>
      <c r="L25" s="22">
        <f t="shared" si="11"/>
        <v>15.231084378338057</v>
      </c>
      <c r="M25" s="19">
        <f t="shared" si="12"/>
        <v>3.0256077079088939E-3</v>
      </c>
      <c r="N25" s="23">
        <f t="shared" si="13"/>
        <v>0.66018260832593645</v>
      </c>
      <c r="O25" s="23">
        <f t="shared" si="29"/>
        <v>0.43167595603216202</v>
      </c>
      <c r="P25" s="24">
        <f t="shared" si="14"/>
        <v>0.63426247701800387</v>
      </c>
      <c r="Q25" s="25">
        <f t="shared" si="15"/>
        <v>15.231084378338057</v>
      </c>
      <c r="R25" s="25">
        <f t="shared" si="16"/>
        <v>3.0256077079088939E-3</v>
      </c>
      <c r="S25" s="26">
        <f t="shared" si="23"/>
        <v>0.66018260832593645</v>
      </c>
      <c r="T25" s="26">
        <f t="shared" si="17"/>
        <v>3.0256077079088939E-3</v>
      </c>
      <c r="U25" s="27">
        <f t="shared" si="18"/>
        <v>2.1179253955362254E-3</v>
      </c>
      <c r="V25" s="28">
        <f t="shared" si="24"/>
        <v>-3.0256077079088939E-3</v>
      </c>
      <c r="W25" s="28">
        <f t="shared" si="19"/>
        <v>-15.231084378338057</v>
      </c>
      <c r="X25" s="29">
        <f t="shared" si="1"/>
        <v>-3.0256077079088939E-3</v>
      </c>
      <c r="Y25" s="29">
        <f t="shared" si="2"/>
        <v>0.66018260832593645</v>
      </c>
      <c r="Z25" s="30">
        <f t="shared" si="25"/>
        <v>-3.3343210054038643E-3</v>
      </c>
      <c r="AA25" s="30">
        <f t="shared" si="26"/>
        <v>-16.062519332600829</v>
      </c>
      <c r="AB25" s="31">
        <f t="shared" si="20"/>
        <v>3.0256077079088939E-3</v>
      </c>
      <c r="AC25" s="31">
        <f t="shared" si="21"/>
        <v>15.231084378338057</v>
      </c>
      <c r="AD25" s="31">
        <f t="shared" si="22"/>
        <v>0.66018260832593645</v>
      </c>
    </row>
    <row r="26" spans="2:30" s="32" customFormat="1" ht="13" x14ac:dyDescent="0.3">
      <c r="B26" s="19">
        <f t="shared" si="3"/>
        <v>1.5904219224614812E-3</v>
      </c>
      <c r="C26" s="20">
        <f t="shared" si="4"/>
        <v>1.1698440787057021</v>
      </c>
      <c r="D26" s="19">
        <f t="shared" si="27"/>
        <v>3.6579704216614063E-3</v>
      </c>
      <c r="E26" s="21">
        <v>2.2999999999999998</v>
      </c>
      <c r="F26" s="20">
        <f t="shared" si="5"/>
        <v>0.51690057109352405</v>
      </c>
      <c r="G26" s="20">
        <f t="shared" si="6"/>
        <v>2.0699672575965553</v>
      </c>
      <c r="H26" s="20">
        <f t="shared" si="28"/>
        <v>0.87914515764876433</v>
      </c>
      <c r="I26" s="19">
        <f t="shared" si="8"/>
        <v>3.6579704216614063E-3</v>
      </c>
      <c r="J26" s="22">
        <f t="shared" si="9"/>
        <v>14.411848040272936</v>
      </c>
      <c r="K26" s="19">
        <f t="shared" si="10"/>
        <v>3.6512963186877607E-3</v>
      </c>
      <c r="L26" s="22">
        <f t="shared" si="11"/>
        <v>14.464566154125734</v>
      </c>
      <c r="M26" s="19">
        <f t="shared" si="12"/>
        <v>3.2075957519099537E-3</v>
      </c>
      <c r="N26" s="23">
        <f t="shared" si="13"/>
        <v>0.68441884657067686</v>
      </c>
      <c r="O26" s="23">
        <f t="shared" si="29"/>
        <v>0.46027738230874127</v>
      </c>
      <c r="P26" s="24">
        <f t="shared" si="14"/>
        <v>0.65140476040767104</v>
      </c>
      <c r="Q26" s="25">
        <f t="shared" si="15"/>
        <v>14.464566154125734</v>
      </c>
      <c r="R26" s="25">
        <f t="shared" si="16"/>
        <v>3.2075957519099537E-3</v>
      </c>
      <c r="S26" s="26">
        <f t="shared" si="23"/>
        <v>0.68441884657067686</v>
      </c>
      <c r="T26" s="26">
        <f t="shared" si="17"/>
        <v>3.2075957519099537E-3</v>
      </c>
      <c r="U26" s="27">
        <f t="shared" si="18"/>
        <v>2.245317026336967E-3</v>
      </c>
      <c r="V26" s="28">
        <f t="shared" si="24"/>
        <v>-3.2075957519099537E-3</v>
      </c>
      <c r="W26" s="28">
        <f t="shared" si="19"/>
        <v>-14.464566154125734</v>
      </c>
      <c r="X26" s="29">
        <f t="shared" si="1"/>
        <v>-3.2075957519099537E-3</v>
      </c>
      <c r="Y26" s="29">
        <f t="shared" si="2"/>
        <v>0.68441884657067686</v>
      </c>
      <c r="Z26" s="30">
        <f t="shared" si="25"/>
        <v>-3.4928212212144137E-3</v>
      </c>
      <c r="AA26" s="30">
        <f t="shared" si="26"/>
        <v>-15.231084378338057</v>
      </c>
      <c r="AB26" s="31">
        <f t="shared" si="20"/>
        <v>3.2075957519099537E-3</v>
      </c>
      <c r="AC26" s="31">
        <f t="shared" si="21"/>
        <v>14.464566154125734</v>
      </c>
      <c r="AD26" s="31">
        <f t="shared" si="22"/>
        <v>0.68441884657067686</v>
      </c>
    </row>
    <row r="27" spans="2:30" s="32" customFormat="1" ht="13" x14ac:dyDescent="0.3">
      <c r="B27" s="19">
        <f t="shared" si="3"/>
        <v>1.5904219224614812E-3</v>
      </c>
      <c r="C27" s="20">
        <f t="shared" si="4"/>
        <v>1.1698440787057021</v>
      </c>
      <c r="D27" s="19">
        <f t="shared" si="27"/>
        <v>3.8170126139075548E-3</v>
      </c>
      <c r="E27" s="21">
        <v>2.4</v>
      </c>
      <c r="F27" s="20">
        <f t="shared" si="5"/>
        <v>0.51690057109352405</v>
      </c>
      <c r="G27" s="20">
        <f t="shared" si="6"/>
        <v>2.0699672575965553</v>
      </c>
      <c r="H27" s="20">
        <f t="shared" si="28"/>
        <v>0.88985463390665498</v>
      </c>
      <c r="I27" s="19">
        <f t="shared" si="8"/>
        <v>3.8170126139075548E-3</v>
      </c>
      <c r="J27" s="22">
        <f t="shared" si="9"/>
        <v>13.705827277645099</v>
      </c>
      <c r="K27" s="19">
        <f t="shared" si="10"/>
        <v>3.8097463057839053E-3</v>
      </c>
      <c r="L27" s="22">
        <f t="shared" si="11"/>
        <v>13.758142593247911</v>
      </c>
      <c r="M27" s="19">
        <f t="shared" si="12"/>
        <v>3.3877152817360255E-3</v>
      </c>
      <c r="N27" s="23">
        <f t="shared" si="13"/>
        <v>0.70658580140009108</v>
      </c>
      <c r="O27" s="23">
        <f t="shared" si="29"/>
        <v>0.4866364704011974</v>
      </c>
      <c r="P27" s="24">
        <f t="shared" si="14"/>
        <v>0.66716870058359545</v>
      </c>
      <c r="Q27" s="25">
        <f t="shared" si="15"/>
        <v>13.758142593247911</v>
      </c>
      <c r="R27" s="25">
        <f t="shared" si="16"/>
        <v>3.3877152817360255E-3</v>
      </c>
      <c r="S27" s="26">
        <f t="shared" si="23"/>
        <v>0.70658580140009108</v>
      </c>
      <c r="T27" s="26">
        <f t="shared" si="17"/>
        <v>3.3877152817360255E-3</v>
      </c>
      <c r="U27" s="27">
        <f t="shared" si="18"/>
        <v>2.3714006972152179E-3</v>
      </c>
      <c r="V27" s="28">
        <f t="shared" si="24"/>
        <v>-3.3877152817360255E-3</v>
      </c>
      <c r="W27" s="28">
        <f t="shared" si="19"/>
        <v>-13.758142593247911</v>
      </c>
      <c r="X27" s="29">
        <f t="shared" si="1"/>
        <v>-3.3877152817360255E-3</v>
      </c>
      <c r="Y27" s="29">
        <f t="shared" si="2"/>
        <v>0.70658580140009108</v>
      </c>
      <c r="Z27" s="30">
        <f t="shared" si="25"/>
        <v>-3.6512963186877607E-3</v>
      </c>
      <c r="AA27" s="30">
        <f t="shared" si="26"/>
        <v>-14.464566154125734</v>
      </c>
      <c r="AB27" s="31">
        <f t="shared" si="20"/>
        <v>3.3877152817360255E-3</v>
      </c>
      <c r="AC27" s="31">
        <f t="shared" si="21"/>
        <v>13.758142593247911</v>
      </c>
      <c r="AD27" s="31">
        <f t="shared" si="22"/>
        <v>0.70658580140009108</v>
      </c>
    </row>
    <row r="28" spans="2:30" s="32" customFormat="1" ht="15.75" customHeight="1" x14ac:dyDescent="0.3">
      <c r="B28" s="19">
        <f t="shared" si="3"/>
        <v>1.5904219224614812E-3</v>
      </c>
      <c r="C28" s="20">
        <f t="shared" si="4"/>
        <v>1.1698440787057021</v>
      </c>
      <c r="D28" s="19">
        <f t="shared" si="27"/>
        <v>3.9760548061537025E-3</v>
      </c>
      <c r="E28" s="21">
        <v>2.5</v>
      </c>
      <c r="F28" s="20">
        <f t="shared" si="5"/>
        <v>0.51690057109352405</v>
      </c>
      <c r="G28" s="20">
        <f t="shared" si="6"/>
        <v>2.0699672575965553</v>
      </c>
      <c r="H28" s="20">
        <f t="shared" si="28"/>
        <v>0.89928184991169091</v>
      </c>
      <c r="I28" s="19">
        <f t="shared" si="8"/>
        <v>3.9760548061537025E-3</v>
      </c>
      <c r="J28" s="22">
        <f t="shared" si="9"/>
        <v>13.054959567254484</v>
      </c>
      <c r="K28" s="19">
        <f t="shared" si="10"/>
        <v>3.9681711904588444E-3</v>
      </c>
      <c r="L28" s="22">
        <f t="shared" si="11"/>
        <v>13.106866801986007</v>
      </c>
      <c r="M28" s="19">
        <f t="shared" si="12"/>
        <v>3.5661180513079237E-3</v>
      </c>
      <c r="N28" s="23">
        <f t="shared" si="13"/>
        <v>0.72684539334863496</v>
      </c>
      <c r="O28" s="23">
        <f t="shared" si="29"/>
        <v>0.51093780589604454</v>
      </c>
      <c r="P28" s="24">
        <f t="shared" si="14"/>
        <v>0.68169275127427476</v>
      </c>
      <c r="Q28" s="25">
        <f t="shared" si="15"/>
        <v>13.106866801986007</v>
      </c>
      <c r="R28" s="25">
        <f t="shared" si="16"/>
        <v>3.5661180513079237E-3</v>
      </c>
      <c r="S28" s="26">
        <f t="shared" si="23"/>
        <v>0.72684539334863496</v>
      </c>
      <c r="T28" s="26">
        <f t="shared" si="17"/>
        <v>3.5661180513079237E-3</v>
      </c>
      <c r="U28" s="27">
        <f t="shared" si="18"/>
        <v>2.4962826359155466E-3</v>
      </c>
      <c r="V28" s="28">
        <f t="shared" si="24"/>
        <v>-3.5661180513079237E-3</v>
      </c>
      <c r="W28" s="28">
        <f t="shared" si="19"/>
        <v>-13.106866801986007</v>
      </c>
      <c r="X28" s="29">
        <f t="shared" si="1"/>
        <v>-3.5661180513079237E-3</v>
      </c>
      <c r="Y28" s="29">
        <f t="shared" si="2"/>
        <v>0.72684539334863496</v>
      </c>
      <c r="Z28" s="30">
        <f t="shared" si="25"/>
        <v>-3.8097463057839053E-3</v>
      </c>
      <c r="AA28" s="30">
        <f t="shared" si="26"/>
        <v>-13.758142593247911</v>
      </c>
      <c r="AB28" s="31">
        <f t="shared" si="20"/>
        <v>3.5661180513079237E-3</v>
      </c>
      <c r="AC28" s="31">
        <f t="shared" si="21"/>
        <v>13.106866801986007</v>
      </c>
      <c r="AD28" s="31">
        <f t="shared" si="22"/>
        <v>0.72684539334863496</v>
      </c>
    </row>
    <row r="29" spans="2:30" s="32" customFormat="1" ht="15.75" customHeight="1" x14ac:dyDescent="0.3">
      <c r="B29" s="19">
        <f t="shared" si="3"/>
        <v>1.5904219224614812E-3</v>
      </c>
      <c r="C29" s="20">
        <f t="shared" si="4"/>
        <v>1.1698440787057021</v>
      </c>
      <c r="D29" s="19">
        <f t="shared" si="27"/>
        <v>4.1350969983998511E-3</v>
      </c>
      <c r="E29" s="21">
        <v>2.6</v>
      </c>
      <c r="F29" s="20">
        <f t="shared" si="5"/>
        <v>0.51690057109352405</v>
      </c>
      <c r="G29" s="20">
        <f t="shared" si="6"/>
        <v>2.0699672575965553</v>
      </c>
      <c r="H29" s="20">
        <f t="shared" si="28"/>
        <v>0.90761055027006499</v>
      </c>
      <c r="I29" s="19">
        <f t="shared" si="8"/>
        <v>4.1350969983998511E-3</v>
      </c>
      <c r="J29" s="22">
        <f t="shared" si="9"/>
        <v>12.454420090042973</v>
      </c>
      <c r="K29" s="19">
        <f t="shared" si="10"/>
        <v>4.1265709806654555E-3</v>
      </c>
      <c r="L29" s="22">
        <f t="shared" si="11"/>
        <v>12.505920325174118</v>
      </c>
      <c r="M29" s="19">
        <f t="shared" si="12"/>
        <v>3.7429518746907395E-3</v>
      </c>
      <c r="N29" s="23">
        <f t="shared" si="13"/>
        <v>0.74535816979130742</v>
      </c>
      <c r="O29" s="23">
        <f t="shared" si="29"/>
        <v>0.53336118189648807</v>
      </c>
      <c r="P29" s="24">
        <f t="shared" si="14"/>
        <v>0.69510138291567336</v>
      </c>
      <c r="Q29" s="25">
        <f t="shared" si="15"/>
        <v>12.505920325174118</v>
      </c>
      <c r="R29" s="25">
        <f t="shared" si="16"/>
        <v>3.7429518746907395E-3</v>
      </c>
      <c r="S29" s="26">
        <f t="shared" si="23"/>
        <v>0.74535816979130742</v>
      </c>
      <c r="T29" s="26">
        <f t="shared" si="17"/>
        <v>3.7429518746907395E-3</v>
      </c>
      <c r="U29" s="27">
        <f t="shared" si="18"/>
        <v>2.6200663122835175E-3</v>
      </c>
      <c r="V29" s="28">
        <f t="shared" si="24"/>
        <v>-3.7429518746907395E-3</v>
      </c>
      <c r="W29" s="28">
        <f t="shared" si="19"/>
        <v>-12.505920325174118</v>
      </c>
      <c r="X29" s="29">
        <f t="shared" si="1"/>
        <v>-3.7429518746907395E-3</v>
      </c>
      <c r="Y29" s="29">
        <f t="shared" si="2"/>
        <v>0.74535816979130742</v>
      </c>
      <c r="Z29" s="30">
        <f t="shared" si="25"/>
        <v>-3.9681711904588444E-3</v>
      </c>
      <c r="AA29" s="30">
        <f t="shared" si="26"/>
        <v>-13.106866801986007</v>
      </c>
      <c r="AB29" s="31">
        <f t="shared" si="20"/>
        <v>3.7429518746907395E-3</v>
      </c>
      <c r="AC29" s="31">
        <f t="shared" si="21"/>
        <v>12.505920325174118</v>
      </c>
      <c r="AD29" s="31">
        <f t="shared" si="22"/>
        <v>0.74535816979130742</v>
      </c>
    </row>
    <row r="30" spans="2:30" s="32" customFormat="1" ht="13" x14ac:dyDescent="0.3">
      <c r="B30" s="19">
        <f t="shared" si="3"/>
        <v>1.5904219224614812E-3</v>
      </c>
      <c r="C30" s="20">
        <f t="shared" si="4"/>
        <v>1.1698440787057021</v>
      </c>
      <c r="D30" s="19">
        <f t="shared" si="27"/>
        <v>4.2941391906459996E-3</v>
      </c>
      <c r="E30" s="21">
        <v>2.7</v>
      </c>
      <c r="F30" s="20">
        <f t="shared" si="5"/>
        <v>0.51690057109352405</v>
      </c>
      <c r="G30" s="20">
        <f t="shared" si="6"/>
        <v>2.0699672575965553</v>
      </c>
      <c r="H30" s="20">
        <f t="shared" si="28"/>
        <v>0.91499533401377664</v>
      </c>
      <c r="I30" s="19">
        <f t="shared" si="8"/>
        <v>4.2941391906459996E-3</v>
      </c>
      <c r="J30" s="22">
        <f t="shared" si="9"/>
        <v>11.89965338546747</v>
      </c>
      <c r="K30" s="19">
        <f t="shared" si="10"/>
        <v>4.2849456843521757E-3</v>
      </c>
      <c r="L30" s="22">
        <f t="shared" si="11"/>
        <v>11.950752153425109</v>
      </c>
      <c r="M30" s="19">
        <f t="shared" si="12"/>
        <v>3.9183563620458607E-3</v>
      </c>
      <c r="N30" s="23">
        <f t="shared" si="13"/>
        <v>0.76227856929032634</v>
      </c>
      <c r="O30" s="23">
        <f t="shared" si="29"/>
        <v>0.55407641218563031</v>
      </c>
      <c r="P30" s="24">
        <f t="shared" si="14"/>
        <v>0.70750580926497109</v>
      </c>
      <c r="Q30" s="25">
        <f t="shared" si="15"/>
        <v>11.950752153425109</v>
      </c>
      <c r="R30" s="25">
        <f t="shared" si="16"/>
        <v>3.9183563620458607E-3</v>
      </c>
      <c r="S30" s="26">
        <f t="shared" si="23"/>
        <v>0.76227856929032634</v>
      </c>
      <c r="T30" s="26">
        <f t="shared" si="17"/>
        <v>3.9183563620458607E-3</v>
      </c>
      <c r="U30" s="27">
        <f t="shared" si="18"/>
        <v>2.7428494534321021E-3</v>
      </c>
      <c r="V30" s="28">
        <f t="shared" si="24"/>
        <v>-3.9183563620458607E-3</v>
      </c>
      <c r="W30" s="28">
        <f t="shared" si="19"/>
        <v>-11.950752153425109</v>
      </c>
      <c r="X30" s="29">
        <f t="shared" si="1"/>
        <v>-3.9183563620458607E-3</v>
      </c>
      <c r="Y30" s="29">
        <f t="shared" si="2"/>
        <v>0.76227856929032634</v>
      </c>
      <c r="Z30" s="30">
        <f t="shared" si="25"/>
        <v>-4.1265709806654555E-3</v>
      </c>
      <c r="AA30" s="30">
        <f t="shared" si="26"/>
        <v>-12.505920325174118</v>
      </c>
      <c r="AB30" s="31">
        <f t="shared" si="20"/>
        <v>3.9183563620458607E-3</v>
      </c>
      <c r="AC30" s="31">
        <f t="shared" si="21"/>
        <v>11.950752153425109</v>
      </c>
      <c r="AD30" s="31">
        <f t="shared" si="22"/>
        <v>0.76227856929032634</v>
      </c>
    </row>
    <row r="31" spans="2:30" s="32" customFormat="1" ht="13" x14ac:dyDescent="0.3">
      <c r="B31" s="19">
        <f t="shared" si="3"/>
        <v>1.5904219224614812E-3</v>
      </c>
      <c r="C31" s="20">
        <f t="shared" si="4"/>
        <v>1.1698440787057021</v>
      </c>
      <c r="D31" s="19">
        <f t="shared" si="27"/>
        <v>4.4531813828921473E-3</v>
      </c>
      <c r="E31" s="21">
        <v>2.8</v>
      </c>
      <c r="F31" s="20">
        <f t="shared" si="5"/>
        <v>0.51690057109352405</v>
      </c>
      <c r="G31" s="20">
        <f t="shared" si="6"/>
        <v>2.0699672575965553</v>
      </c>
      <c r="H31" s="20">
        <f t="shared" si="28"/>
        <v>0.92156639640513316</v>
      </c>
      <c r="I31" s="19">
        <f t="shared" si="8"/>
        <v>4.4531813828921473E-3</v>
      </c>
      <c r="J31" s="22">
        <f t="shared" si="9"/>
        <v>11.386440532088136</v>
      </c>
      <c r="K31" s="19">
        <f t="shared" si="10"/>
        <v>4.4432953094638884E-3</v>
      </c>
      <c r="L31" s="22">
        <f t="shared" si="11"/>
        <v>11.437146417083039</v>
      </c>
      <c r="M31" s="19">
        <f t="shared" si="12"/>
        <v>4.0924608431198665E-3</v>
      </c>
      <c r="N31" s="23">
        <f t="shared" si="13"/>
        <v>0.77775210349254953</v>
      </c>
      <c r="O31" s="23">
        <f t="shared" si="29"/>
        <v>0.57324080533272248</v>
      </c>
      <c r="P31" s="24">
        <f t="shared" si="14"/>
        <v>0.71900503565666929</v>
      </c>
      <c r="Q31" s="25">
        <f t="shared" si="15"/>
        <v>11.437146417083039</v>
      </c>
      <c r="R31" s="25">
        <f t="shared" si="16"/>
        <v>4.0924608431198665E-3</v>
      </c>
      <c r="S31" s="26">
        <f t="shared" si="23"/>
        <v>0.77775210349254953</v>
      </c>
      <c r="T31" s="26">
        <f t="shared" si="17"/>
        <v>4.0924608431198665E-3</v>
      </c>
      <c r="U31" s="27">
        <f t="shared" si="18"/>
        <v>2.8647225901839062E-3</v>
      </c>
      <c r="V31" s="28">
        <f t="shared" si="24"/>
        <v>-4.0924608431198665E-3</v>
      </c>
      <c r="W31" s="28">
        <f t="shared" si="19"/>
        <v>-11.437146417083039</v>
      </c>
      <c r="X31" s="29">
        <f t="shared" si="1"/>
        <v>-4.0924608431198665E-3</v>
      </c>
      <c r="Y31" s="29">
        <f t="shared" si="2"/>
        <v>0.77775210349254953</v>
      </c>
      <c r="Z31" s="30">
        <f t="shared" si="25"/>
        <v>-4.2849456843521757E-3</v>
      </c>
      <c r="AA31" s="30">
        <f t="shared" si="26"/>
        <v>-11.950752153425109</v>
      </c>
      <c r="AB31" s="31">
        <f t="shared" si="20"/>
        <v>4.0924608431198665E-3</v>
      </c>
      <c r="AC31" s="31">
        <f t="shared" si="21"/>
        <v>11.437146417083039</v>
      </c>
      <c r="AD31" s="31">
        <f t="shared" si="22"/>
        <v>0.77775210349254953</v>
      </c>
    </row>
    <row r="32" spans="2:30" s="32" customFormat="1" ht="13" x14ac:dyDescent="0.3">
      <c r="B32" s="19">
        <f t="shared" si="3"/>
        <v>1.5904219224614812E-3</v>
      </c>
      <c r="C32" s="20">
        <f t="shared" si="4"/>
        <v>1.1698440787057021</v>
      </c>
      <c r="D32" s="19">
        <f t="shared" si="27"/>
        <v>4.612223575138295E-3</v>
      </c>
      <c r="E32" s="21">
        <v>2.9</v>
      </c>
      <c r="F32" s="20">
        <f t="shared" si="5"/>
        <v>0.51690057109352405</v>
      </c>
      <c r="G32" s="20">
        <f t="shared" si="6"/>
        <v>2.0699672575965553</v>
      </c>
      <c r="H32" s="20">
        <f t="shared" si="28"/>
        <v>0.92743357848009533</v>
      </c>
      <c r="I32" s="19">
        <f t="shared" si="8"/>
        <v>4.612223575138295E-3</v>
      </c>
      <c r="J32" s="22">
        <f t="shared" si="9"/>
        <v>10.910922904564863</v>
      </c>
      <c r="K32" s="19">
        <f t="shared" si="10"/>
        <v>4.6016198639417007E-3</v>
      </c>
      <c r="L32" s="22">
        <f t="shared" si="11"/>
        <v>10.961246520411812</v>
      </c>
      <c r="M32" s="19">
        <f t="shared" si="12"/>
        <v>4.2653836269280687E-3</v>
      </c>
      <c r="N32" s="23">
        <f t="shared" si="13"/>
        <v>0.79191387735225127</v>
      </c>
      <c r="O32" s="23">
        <f t="shared" si="29"/>
        <v>0.59099826416373835</v>
      </c>
      <c r="P32" s="24">
        <f t="shared" si="14"/>
        <v>0.72968702720252265</v>
      </c>
      <c r="Q32" s="25">
        <f t="shared" si="15"/>
        <v>10.961246520411812</v>
      </c>
      <c r="R32" s="25">
        <f t="shared" si="16"/>
        <v>4.2653836269280687E-3</v>
      </c>
      <c r="S32" s="26">
        <f t="shared" si="23"/>
        <v>0.79191387735225127</v>
      </c>
      <c r="T32" s="26">
        <f t="shared" si="17"/>
        <v>4.2653836269280687E-3</v>
      </c>
      <c r="U32" s="27">
        <f t="shared" si="18"/>
        <v>2.9857685388496474E-3</v>
      </c>
      <c r="V32" s="28">
        <f t="shared" si="24"/>
        <v>-4.2653836269280687E-3</v>
      </c>
      <c r="W32" s="28">
        <f t="shared" si="19"/>
        <v>-10.961246520411812</v>
      </c>
      <c r="X32" s="29">
        <f t="shared" si="1"/>
        <v>-4.2653836269280687E-3</v>
      </c>
      <c r="Y32" s="29">
        <f t="shared" si="2"/>
        <v>0.79191387735225127</v>
      </c>
      <c r="Z32" s="30">
        <f t="shared" si="25"/>
        <v>-4.4432953094638884E-3</v>
      </c>
      <c r="AA32" s="30">
        <f t="shared" si="26"/>
        <v>-11.437146417083039</v>
      </c>
      <c r="AB32" s="31">
        <f t="shared" si="20"/>
        <v>4.2653836269280687E-3</v>
      </c>
      <c r="AC32" s="31">
        <f t="shared" si="21"/>
        <v>10.961246520411812</v>
      </c>
      <c r="AD32" s="31">
        <f t="shared" si="22"/>
        <v>0.79191387735225127</v>
      </c>
    </row>
    <row r="33" spans="2:30" s="66" customFormat="1" ht="13" x14ac:dyDescent="0.3">
      <c r="B33" s="54">
        <f t="shared" si="3"/>
        <v>1.5904219224614812E-3</v>
      </c>
      <c r="C33" s="55">
        <f t="shared" si="4"/>
        <v>1.1698440787057021</v>
      </c>
      <c r="D33" s="54">
        <f t="shared" si="27"/>
        <v>4.7712657673844435E-3</v>
      </c>
      <c r="E33" s="36">
        <v>3</v>
      </c>
      <c r="F33" s="55">
        <f t="shared" si="5"/>
        <v>0.51690057109352405</v>
      </c>
      <c r="G33" s="55">
        <f t="shared" si="6"/>
        <v>2.0699672575965553</v>
      </c>
      <c r="H33" s="55">
        <f t="shared" si="28"/>
        <v>0.93268977194205249</v>
      </c>
      <c r="I33" s="54">
        <f t="shared" si="8"/>
        <v>4.7712657673844435E-3</v>
      </c>
      <c r="J33" s="56">
        <f t="shared" si="9"/>
        <v>10.469600225842699</v>
      </c>
      <c r="K33" s="54">
        <f t="shared" si="10"/>
        <v>4.7599193557229507E-3</v>
      </c>
      <c r="L33" s="56">
        <f t="shared" si="11"/>
        <v>10.519553470998462</v>
      </c>
      <c r="M33" s="54">
        <f t="shared" si="12"/>
        <v>4.4372320530000732E-3</v>
      </c>
      <c r="N33" s="57">
        <f t="shared" si="13"/>
        <v>0.80488801716198854</v>
      </c>
      <c r="O33" s="57">
        <f t="shared" si="29"/>
        <v>0.60747934809707238</v>
      </c>
      <c r="P33" s="58">
        <f t="shared" si="14"/>
        <v>0.73962988132437812</v>
      </c>
      <c r="Q33" s="59">
        <f t="shared" si="15"/>
        <v>10.519553470998462</v>
      </c>
      <c r="R33" s="59">
        <f t="shared" si="16"/>
        <v>4.4372320530000732E-3</v>
      </c>
      <c r="S33" s="60">
        <f t="shared" si="23"/>
        <v>0.80488801716198854</v>
      </c>
      <c r="T33" s="60">
        <f t="shared" si="17"/>
        <v>4.4372320530000732E-3</v>
      </c>
      <c r="U33" s="61">
        <f t="shared" si="18"/>
        <v>3.1060624371000507E-3</v>
      </c>
      <c r="V33" s="62">
        <f t="shared" si="24"/>
        <v>-4.4372320530000732E-3</v>
      </c>
      <c r="W33" s="62">
        <f t="shared" si="19"/>
        <v>-10.519553470998462</v>
      </c>
      <c r="X33" s="63">
        <f t="shared" si="1"/>
        <v>-4.4372320530000732E-3</v>
      </c>
      <c r="Y33" s="63">
        <f t="shared" si="2"/>
        <v>0.80488801716198854</v>
      </c>
      <c r="Z33" s="64">
        <f t="shared" si="25"/>
        <v>-4.6016198639417007E-3</v>
      </c>
      <c r="AA33" s="64">
        <f t="shared" si="26"/>
        <v>-10.961246520411812</v>
      </c>
      <c r="AB33" s="65">
        <f t="shared" si="20"/>
        <v>4.4372320530000732E-3</v>
      </c>
      <c r="AC33" s="65">
        <f t="shared" si="21"/>
        <v>10.519553470998462</v>
      </c>
      <c r="AD33" s="65">
        <f t="shared" si="22"/>
        <v>0.80488801716198854</v>
      </c>
    </row>
    <row r="34" spans="2:30" s="32" customFormat="1" ht="13" x14ac:dyDescent="0.3">
      <c r="B34" s="19">
        <f t="shared" si="3"/>
        <v>1.5904219224614812E-3</v>
      </c>
      <c r="C34" s="20">
        <f t="shared" si="4"/>
        <v>1.1698440787057021</v>
      </c>
      <c r="D34" s="19">
        <f t="shared" si="27"/>
        <v>5.0893501518767398E-3</v>
      </c>
      <c r="E34" s="21">
        <v>3.2</v>
      </c>
      <c r="F34" s="20">
        <f t="shared" si="5"/>
        <v>0.51690057109352405</v>
      </c>
      <c r="G34" s="20">
        <f t="shared" si="6"/>
        <v>2.0699672575965553</v>
      </c>
      <c r="H34" s="20">
        <f t="shared" si="28"/>
        <v>0.94167254271360423</v>
      </c>
      <c r="I34" s="19">
        <f t="shared" si="8"/>
        <v>5.0893501518767398E-3</v>
      </c>
      <c r="J34" s="22">
        <f t="shared" si="9"/>
        <v>9.6772242412095313</v>
      </c>
      <c r="K34" s="19">
        <f t="shared" si="10"/>
        <v>5.0764431829262695E-3</v>
      </c>
      <c r="L34" s="22">
        <f t="shared" si="11"/>
        <v>9.7264750238712754</v>
      </c>
      <c r="M34" s="19">
        <f t="shared" si="12"/>
        <v>4.7780835615690185E-3</v>
      </c>
      <c r="N34" s="23">
        <f t="shared" si="13"/>
        <v>0.82771552196428544</v>
      </c>
      <c r="O34" s="23">
        <f t="shared" si="29"/>
        <v>0.6370718274674898</v>
      </c>
      <c r="P34" s="24">
        <f t="shared" si="14"/>
        <v>0.75756782446715321</v>
      </c>
      <c r="Q34" s="25">
        <f t="shared" si="15"/>
        <v>9.7264750238712754</v>
      </c>
      <c r="R34" s="25">
        <f t="shared" si="16"/>
        <v>4.7780835615690185E-3</v>
      </c>
      <c r="S34" s="26">
        <f t="shared" si="23"/>
        <v>0.82771552196428544</v>
      </c>
      <c r="T34" s="26">
        <f t="shared" si="17"/>
        <v>4.7780835615690185E-3</v>
      </c>
      <c r="U34" s="27">
        <f t="shared" si="18"/>
        <v>3.344658493098313E-3</v>
      </c>
      <c r="V34" s="28">
        <f t="shared" si="24"/>
        <v>-4.7780835615690185E-3</v>
      </c>
      <c r="W34" s="28">
        <f t="shared" si="19"/>
        <v>-9.7264750238712754</v>
      </c>
      <c r="X34" s="29">
        <f t="shared" si="1"/>
        <v>-4.7780835615690185E-3</v>
      </c>
      <c r="Y34" s="29">
        <f t="shared" si="2"/>
        <v>0.82771552196428544</v>
      </c>
      <c r="Z34" s="30">
        <f t="shared" si="25"/>
        <v>-4.7599193557229507E-3</v>
      </c>
      <c r="AA34" s="30">
        <f t="shared" si="26"/>
        <v>-10.519553470998462</v>
      </c>
      <c r="AB34" s="31">
        <f t="shared" si="20"/>
        <v>4.7780835615690185E-3</v>
      </c>
      <c r="AC34" s="31">
        <f t="shared" si="21"/>
        <v>9.7264750238712754</v>
      </c>
      <c r="AD34" s="31">
        <f t="shared" si="22"/>
        <v>0.82771552196428544</v>
      </c>
    </row>
    <row r="35" spans="2:30" s="32" customFormat="1" ht="13" x14ac:dyDescent="0.3">
      <c r="B35" s="19">
        <f t="shared" si="3"/>
        <v>1.5904219224614812E-3</v>
      </c>
      <c r="C35" s="20">
        <f t="shared" si="4"/>
        <v>1.1698440787057021</v>
      </c>
      <c r="D35" s="19">
        <f t="shared" si="27"/>
        <v>5.407434536369036E-3</v>
      </c>
      <c r="E35" s="21">
        <v>3.4</v>
      </c>
      <c r="F35" s="20">
        <f t="shared" si="5"/>
        <v>0.51690057109352405</v>
      </c>
      <c r="G35" s="20">
        <f t="shared" si="6"/>
        <v>2.0699672575965553</v>
      </c>
      <c r="H35" s="20">
        <f t="shared" si="28"/>
        <v>0.9490150740694715</v>
      </c>
      <c r="I35" s="19">
        <f t="shared" si="8"/>
        <v>5.407434536369036E-3</v>
      </c>
      <c r="J35" s="22">
        <f t="shared" si="9"/>
        <v>8.9876984290450537</v>
      </c>
      <c r="K35" s="19">
        <f t="shared" si="10"/>
        <v>5.3928668544972087E-3</v>
      </c>
      <c r="L35" s="22">
        <f t="shared" si="11"/>
        <v>9.0362988199327425</v>
      </c>
      <c r="M35" s="19">
        <f t="shared" si="12"/>
        <v>5.1156783881957718E-3</v>
      </c>
      <c r="N35" s="23">
        <f t="shared" si="13"/>
        <v>0.84701711308464522</v>
      </c>
      <c r="O35" s="23">
        <f t="shared" si="29"/>
        <v>0.66282467089803199</v>
      </c>
      <c r="P35" s="24">
        <f t="shared" si="14"/>
        <v>0.77328631880054211</v>
      </c>
      <c r="Q35" s="25">
        <f t="shared" si="15"/>
        <v>9.0362988199327425</v>
      </c>
      <c r="R35" s="25">
        <f t="shared" si="16"/>
        <v>5.1156783881957718E-3</v>
      </c>
      <c r="S35" s="26">
        <f t="shared" si="23"/>
        <v>0.84701711308464522</v>
      </c>
      <c r="T35" s="26">
        <f t="shared" si="17"/>
        <v>5.1156783881957718E-3</v>
      </c>
      <c r="U35" s="27">
        <f t="shared" si="18"/>
        <v>3.5809748717370395E-3</v>
      </c>
      <c r="V35" s="28">
        <f t="shared" si="24"/>
        <v>-5.1156783881957718E-3</v>
      </c>
      <c r="W35" s="28">
        <f t="shared" si="19"/>
        <v>-9.0362988199327425</v>
      </c>
      <c r="X35" s="29">
        <f t="shared" si="1"/>
        <v>-5.1156783881957718E-3</v>
      </c>
      <c r="Y35" s="29">
        <f t="shared" si="2"/>
        <v>0.84701711308464522</v>
      </c>
      <c r="Z35" s="30">
        <f t="shared" si="25"/>
        <v>-5.0764431829262695E-3</v>
      </c>
      <c r="AA35" s="30">
        <f t="shared" si="26"/>
        <v>-9.7264750238712754</v>
      </c>
      <c r="AB35" s="31">
        <f t="shared" si="20"/>
        <v>5.1156783881957718E-3</v>
      </c>
      <c r="AC35" s="31">
        <f t="shared" si="21"/>
        <v>9.0362988199327425</v>
      </c>
      <c r="AD35" s="31">
        <f t="shared" si="22"/>
        <v>0.84701711308464522</v>
      </c>
    </row>
    <row r="36" spans="2:30" s="32" customFormat="1" ht="13" x14ac:dyDescent="0.3">
      <c r="B36" s="19">
        <f t="shared" si="3"/>
        <v>1.5904219224614812E-3</v>
      </c>
      <c r="C36" s="20">
        <f t="shared" si="4"/>
        <v>1.1698440787057021</v>
      </c>
      <c r="D36" s="19">
        <f t="shared" si="27"/>
        <v>5.7255189208613323E-3</v>
      </c>
      <c r="E36" s="21">
        <v>3.6</v>
      </c>
      <c r="F36" s="20">
        <f t="shared" si="5"/>
        <v>0.51690057109352405</v>
      </c>
      <c r="G36" s="20">
        <f t="shared" si="6"/>
        <v>2.0699672575965553</v>
      </c>
      <c r="H36" s="20">
        <f t="shared" si="28"/>
        <v>0.95508394033679245</v>
      </c>
      <c r="I36" s="19">
        <f t="shared" si="8"/>
        <v>5.7255189208613323E-3</v>
      </c>
      <c r="J36" s="22">
        <f t="shared" si="9"/>
        <v>8.3836267140091714</v>
      </c>
      <c r="K36" s="19">
        <f t="shared" si="10"/>
        <v>5.7091904337989458E-3</v>
      </c>
      <c r="L36" s="22">
        <f t="shared" si="11"/>
        <v>8.4316273273856694</v>
      </c>
      <c r="M36" s="19">
        <f t="shared" si="12"/>
        <v>5.4505502655313905E-3</v>
      </c>
      <c r="N36" s="23">
        <f t="shared" si="13"/>
        <v>0.86342831790614571</v>
      </c>
      <c r="O36" s="23">
        <f t="shared" si="29"/>
        <v>0.68538704002292272</v>
      </c>
      <c r="P36" s="24">
        <f t="shared" si="14"/>
        <v>0.78715633802084795</v>
      </c>
      <c r="Q36" s="25">
        <f t="shared" si="15"/>
        <v>8.4316273273856694</v>
      </c>
      <c r="R36" s="25">
        <f t="shared" si="16"/>
        <v>5.4505502655313905E-3</v>
      </c>
      <c r="S36" s="26">
        <f t="shared" si="23"/>
        <v>0.86342831790614571</v>
      </c>
      <c r="T36" s="26">
        <f t="shared" si="17"/>
        <v>5.4505502655313905E-3</v>
      </c>
      <c r="U36" s="27">
        <f t="shared" si="18"/>
        <v>3.8153851858719733E-3</v>
      </c>
      <c r="V36" s="28">
        <f t="shared" si="24"/>
        <v>-5.4505502655313905E-3</v>
      </c>
      <c r="W36" s="28">
        <f t="shared" si="19"/>
        <v>-8.4316273273856694</v>
      </c>
      <c r="X36" s="29">
        <f t="shared" si="1"/>
        <v>-5.4505502655313905E-3</v>
      </c>
      <c r="Y36" s="29">
        <f t="shared" si="2"/>
        <v>0.86342831790614571</v>
      </c>
      <c r="Z36" s="30">
        <f t="shared" si="25"/>
        <v>-5.3928668544972087E-3</v>
      </c>
      <c r="AA36" s="30">
        <f t="shared" si="26"/>
        <v>-9.0362988199327425</v>
      </c>
      <c r="AB36" s="31">
        <f t="shared" si="20"/>
        <v>5.4505502655313905E-3</v>
      </c>
      <c r="AC36" s="31">
        <f t="shared" si="21"/>
        <v>8.4316273273856694</v>
      </c>
      <c r="AD36" s="31">
        <f t="shared" si="22"/>
        <v>0.86342831790614571</v>
      </c>
    </row>
    <row r="37" spans="2:30" s="32" customFormat="1" ht="13" x14ac:dyDescent="0.3">
      <c r="B37" s="19">
        <f t="shared" si="3"/>
        <v>1.5904219224614812E-3</v>
      </c>
      <c r="C37" s="20">
        <f t="shared" si="4"/>
        <v>1.1698440787057021</v>
      </c>
      <c r="D37" s="19">
        <f t="shared" si="27"/>
        <v>6.0436033053536285E-3</v>
      </c>
      <c r="E37" s="21">
        <v>3.8</v>
      </c>
      <c r="F37" s="20">
        <f t="shared" si="5"/>
        <v>0.51690057109352405</v>
      </c>
      <c r="G37" s="20">
        <f t="shared" si="6"/>
        <v>2.0699672575965553</v>
      </c>
      <c r="H37" s="20">
        <f t="shared" si="28"/>
        <v>0.9601512947809876</v>
      </c>
      <c r="I37" s="19">
        <f t="shared" si="8"/>
        <v>6.0436033053536285E-3</v>
      </c>
      <c r="J37" s="22">
        <f t="shared" si="9"/>
        <v>7.851011135311678</v>
      </c>
      <c r="K37" s="19">
        <f t="shared" si="10"/>
        <v>6.0254139841345485E-3</v>
      </c>
      <c r="L37" s="22">
        <f t="shared" si="11"/>
        <v>7.898459532159416</v>
      </c>
      <c r="M37" s="19">
        <f t="shared" si="12"/>
        <v>5.7831287379855583E-3</v>
      </c>
      <c r="N37" s="23">
        <f t="shared" si="13"/>
        <v>0.87746190498405063</v>
      </c>
      <c r="O37" s="23">
        <f t="shared" si="29"/>
        <v>0.70528136074032033</v>
      </c>
      <c r="P37" s="24">
        <f t="shared" si="14"/>
        <v>0.7994743010160712</v>
      </c>
      <c r="Q37" s="25">
        <f t="shared" si="15"/>
        <v>7.898459532159416</v>
      </c>
      <c r="R37" s="25">
        <f t="shared" si="16"/>
        <v>5.7831287379855583E-3</v>
      </c>
      <c r="S37" s="26">
        <f t="shared" si="23"/>
        <v>0.87746190498405063</v>
      </c>
      <c r="T37" s="26">
        <f t="shared" si="17"/>
        <v>5.7831287379855583E-3</v>
      </c>
      <c r="U37" s="27">
        <f t="shared" si="18"/>
        <v>4.0481901165898906E-3</v>
      </c>
      <c r="V37" s="28">
        <f t="shared" si="24"/>
        <v>-5.7831287379855583E-3</v>
      </c>
      <c r="W37" s="28">
        <f t="shared" si="19"/>
        <v>-7.898459532159416</v>
      </c>
      <c r="X37" s="29">
        <f t="shared" si="1"/>
        <v>-5.7831287379855583E-3</v>
      </c>
      <c r="Y37" s="29">
        <f t="shared" si="2"/>
        <v>0.87746190498405063</v>
      </c>
      <c r="Z37" s="30">
        <f t="shared" si="25"/>
        <v>-5.7091904337989458E-3</v>
      </c>
      <c r="AA37" s="30">
        <f t="shared" si="26"/>
        <v>-8.4316273273856694</v>
      </c>
      <c r="AB37" s="31">
        <f t="shared" si="20"/>
        <v>5.7831287379855583E-3</v>
      </c>
      <c r="AC37" s="31">
        <f t="shared" si="21"/>
        <v>7.898459532159416</v>
      </c>
      <c r="AD37" s="31">
        <f t="shared" si="22"/>
        <v>0.87746190498405063</v>
      </c>
    </row>
    <row r="38" spans="2:30" s="32" customFormat="1" ht="13" x14ac:dyDescent="0.3">
      <c r="B38" s="19">
        <f t="shared" si="3"/>
        <v>1.5904219224614812E-3</v>
      </c>
      <c r="C38" s="20">
        <f t="shared" si="4"/>
        <v>1.1698440787057021</v>
      </c>
      <c r="D38" s="19">
        <f t="shared" si="27"/>
        <v>6.3616876898459247E-3</v>
      </c>
      <c r="E38" s="21">
        <v>4</v>
      </c>
      <c r="F38" s="20">
        <f t="shared" si="5"/>
        <v>0.51690057109352405</v>
      </c>
      <c r="G38" s="20">
        <f t="shared" si="6"/>
        <v>2.0699672575965553</v>
      </c>
      <c r="H38" s="20">
        <f t="shared" si="28"/>
        <v>0.96442185150638815</v>
      </c>
      <c r="I38" s="19">
        <f t="shared" si="8"/>
        <v>6.3616876898459247E-3</v>
      </c>
      <c r="J38" s="22">
        <f t="shared" si="9"/>
        <v>7.3785515664000263</v>
      </c>
      <c r="K38" s="19">
        <f t="shared" si="10"/>
        <v>6.3415375687470464E-3</v>
      </c>
      <c r="L38" s="22">
        <f t="shared" si="11"/>
        <v>7.4254916070688877</v>
      </c>
      <c r="M38" s="19">
        <f t="shared" si="12"/>
        <v>6.113760613700208E-3</v>
      </c>
      <c r="N38" s="23">
        <f t="shared" si="13"/>
        <v>0.88953082723292765</v>
      </c>
      <c r="O38" s="23">
        <f t="shared" si="29"/>
        <v>0.72292941764668328</v>
      </c>
      <c r="P38" s="24">
        <f t="shared" si="14"/>
        <v>0.81047888331594398</v>
      </c>
      <c r="Q38" s="25">
        <f t="shared" si="15"/>
        <v>7.4254916070688877</v>
      </c>
      <c r="R38" s="25">
        <f t="shared" si="16"/>
        <v>6.113760613700208E-3</v>
      </c>
      <c r="S38" s="26">
        <f t="shared" si="23"/>
        <v>0.88953082723292765</v>
      </c>
      <c r="T38" s="26">
        <f t="shared" si="17"/>
        <v>6.113760613700208E-3</v>
      </c>
      <c r="U38" s="27">
        <f t="shared" si="18"/>
        <v>4.2796324295901449E-3</v>
      </c>
      <c r="V38" s="28">
        <f t="shared" si="24"/>
        <v>-6.113760613700208E-3</v>
      </c>
      <c r="W38" s="28">
        <f t="shared" si="19"/>
        <v>-7.4254916070688877</v>
      </c>
      <c r="X38" s="29">
        <f t="shared" si="1"/>
        <v>-6.113760613700208E-3</v>
      </c>
      <c r="Y38" s="29">
        <f t="shared" si="2"/>
        <v>0.88953082723292765</v>
      </c>
      <c r="Z38" s="30">
        <f t="shared" si="25"/>
        <v>-6.0254139841345485E-3</v>
      </c>
      <c r="AA38" s="30">
        <f t="shared" si="26"/>
        <v>-7.898459532159416</v>
      </c>
      <c r="AB38" s="31">
        <f t="shared" si="20"/>
        <v>6.113760613700208E-3</v>
      </c>
      <c r="AC38" s="31">
        <f t="shared" si="21"/>
        <v>7.4254916070688877</v>
      </c>
      <c r="AD38" s="31">
        <f t="shared" si="22"/>
        <v>0.88953082723292765</v>
      </c>
    </row>
    <row r="39" spans="2:30" s="32" customFormat="1" ht="13" x14ac:dyDescent="0.3">
      <c r="B39" s="19">
        <f t="shared" si="3"/>
        <v>1.5904219224614812E-3</v>
      </c>
      <c r="C39" s="20">
        <f t="shared" si="4"/>
        <v>1.1698440787057021</v>
      </c>
      <c r="D39" s="19">
        <f t="shared" si="27"/>
        <v>6.679772074338221E-3</v>
      </c>
      <c r="E39" s="21">
        <v>4.2</v>
      </c>
      <c r="F39" s="20">
        <f t="shared" si="5"/>
        <v>0.51690057109352405</v>
      </c>
      <c r="G39" s="20">
        <f t="shared" si="6"/>
        <v>2.0699672575965553</v>
      </c>
      <c r="H39" s="20">
        <f t="shared" si="28"/>
        <v>0.96805154373784041</v>
      </c>
      <c r="I39" s="19">
        <f t="shared" si="8"/>
        <v>6.679772074338221E-3</v>
      </c>
      <c r="J39" s="22">
        <f t="shared" si="9"/>
        <v>6.9570792488407376</v>
      </c>
      <c r="K39" s="19">
        <f t="shared" si="10"/>
        <v>6.6575612508192926E-3</v>
      </c>
      <c r="L39" s="22">
        <f t="shared" si="11"/>
        <v>7.0035509525261013</v>
      </c>
      <c r="M39" s="19">
        <f t="shared" si="12"/>
        <v>6.4427273253505543E-3</v>
      </c>
      <c r="N39" s="23">
        <f t="shared" si="13"/>
        <v>0.89996800545087841</v>
      </c>
      <c r="O39" s="23">
        <f t="shared" si="29"/>
        <v>0.73867347192066779</v>
      </c>
      <c r="P39" s="24">
        <f t="shared" si="14"/>
        <v>0.82036380531259145</v>
      </c>
      <c r="Q39" s="25">
        <f t="shared" si="15"/>
        <v>7.0035509525261013</v>
      </c>
      <c r="R39" s="25">
        <f t="shared" si="16"/>
        <v>6.4427273253505543E-3</v>
      </c>
      <c r="S39" s="26">
        <f t="shared" si="23"/>
        <v>0.89996800545087841</v>
      </c>
      <c r="T39" s="26">
        <f t="shared" si="17"/>
        <v>6.4427273253505543E-3</v>
      </c>
      <c r="U39" s="27">
        <f t="shared" si="18"/>
        <v>4.5099091277453884E-3</v>
      </c>
      <c r="V39" s="28">
        <f t="shared" si="24"/>
        <v>-6.4427273253505543E-3</v>
      </c>
      <c r="W39" s="28">
        <f t="shared" si="19"/>
        <v>-7.0035509525261013</v>
      </c>
      <c r="X39" s="29">
        <f t="shared" ref="X39:X70" si="30">-T39</f>
        <v>-6.4427273253505543E-3</v>
      </c>
      <c r="Y39" s="29">
        <f t="shared" ref="Y39:Y70" si="31">S39</f>
        <v>0.89996800545087841</v>
      </c>
      <c r="Z39" s="30">
        <f t="shared" si="25"/>
        <v>-6.3415375687470464E-3</v>
      </c>
      <c r="AA39" s="30">
        <f t="shared" si="26"/>
        <v>-7.4254916070688877</v>
      </c>
      <c r="AB39" s="31">
        <f t="shared" si="20"/>
        <v>6.4427273253505543E-3</v>
      </c>
      <c r="AC39" s="31">
        <f t="shared" si="21"/>
        <v>7.0035509525261013</v>
      </c>
      <c r="AD39" s="31">
        <f t="shared" si="22"/>
        <v>0.89996800545087841</v>
      </c>
    </row>
    <row r="40" spans="2:30" s="32" customFormat="1" ht="13" x14ac:dyDescent="0.3">
      <c r="B40" s="19">
        <f t="shared" si="3"/>
        <v>1.5904219224614812E-3</v>
      </c>
      <c r="C40" s="20">
        <f t="shared" si="4"/>
        <v>1.1698440787057021</v>
      </c>
      <c r="D40" s="19">
        <f t="shared" si="27"/>
        <v>6.9978564588305181E-3</v>
      </c>
      <c r="E40" s="21">
        <v>4.4000000000000004</v>
      </c>
      <c r="F40" s="20">
        <f t="shared" si="5"/>
        <v>0.51690057109352405</v>
      </c>
      <c r="G40" s="20">
        <f t="shared" si="6"/>
        <v>2.0699672575965553</v>
      </c>
      <c r="H40" s="20">
        <f t="shared" si="28"/>
        <v>0.97116056988323629</v>
      </c>
      <c r="I40" s="19">
        <f t="shared" si="8"/>
        <v>6.9978564588305181E-3</v>
      </c>
      <c r="J40" s="22">
        <f t="shared" si="9"/>
        <v>6.5791097738088435</v>
      </c>
      <c r="K40" s="19">
        <f t="shared" si="10"/>
        <v>6.9734850934749194E-3</v>
      </c>
      <c r="L40" s="22">
        <f t="shared" si="11"/>
        <v>6.6251494396328461</v>
      </c>
      <c r="M40" s="19">
        <f t="shared" si="12"/>
        <v>6.7702586344141821E-3</v>
      </c>
      <c r="N40" s="23">
        <f t="shared" si="13"/>
        <v>0.90904261256802665</v>
      </c>
      <c r="O40" s="23">
        <f t="shared" si="29"/>
        <v>0.75279293135698333</v>
      </c>
      <c r="P40" s="24">
        <f t="shared" si="14"/>
        <v>0.82928755335659288</v>
      </c>
      <c r="Q40" s="25">
        <f t="shared" si="15"/>
        <v>6.6251494396328461</v>
      </c>
      <c r="R40" s="25">
        <f t="shared" si="16"/>
        <v>6.7702586344141821E-3</v>
      </c>
      <c r="S40" s="26">
        <f t="shared" si="23"/>
        <v>0.90904261256802665</v>
      </c>
      <c r="T40" s="26">
        <f t="shared" si="17"/>
        <v>6.7702586344141821E-3</v>
      </c>
      <c r="U40" s="27">
        <f t="shared" si="18"/>
        <v>4.7391810440899282E-3</v>
      </c>
      <c r="V40" s="28">
        <f t="shared" si="24"/>
        <v>-6.7702586344141821E-3</v>
      </c>
      <c r="W40" s="28">
        <f t="shared" si="19"/>
        <v>-6.6251494396328461</v>
      </c>
      <c r="X40" s="29">
        <f t="shared" si="30"/>
        <v>-6.7702586344141821E-3</v>
      </c>
      <c r="Y40" s="29">
        <f t="shared" si="31"/>
        <v>0.90904261256802665</v>
      </c>
      <c r="Z40" s="30">
        <f t="shared" si="25"/>
        <v>-6.6575612508192926E-3</v>
      </c>
      <c r="AA40" s="30">
        <f t="shared" si="26"/>
        <v>-7.0035509525261013</v>
      </c>
      <c r="AB40" s="31">
        <f t="shared" si="20"/>
        <v>6.7702586344141821E-3</v>
      </c>
      <c r="AC40" s="31">
        <f t="shared" si="21"/>
        <v>6.6251494396328461</v>
      </c>
      <c r="AD40" s="31">
        <f t="shared" si="22"/>
        <v>0.90904261256802665</v>
      </c>
    </row>
    <row r="41" spans="2:30" s="32" customFormat="1" ht="13" x14ac:dyDescent="0.3">
      <c r="B41" s="19">
        <f t="shared" si="3"/>
        <v>1.5904219224614812E-3</v>
      </c>
      <c r="C41" s="20">
        <f t="shared" si="4"/>
        <v>1.1698440787057021</v>
      </c>
      <c r="D41" s="19">
        <f t="shared" si="27"/>
        <v>7.3159408433228126E-3</v>
      </c>
      <c r="E41" s="21">
        <v>4.5999999999999996</v>
      </c>
      <c r="F41" s="20">
        <f t="shared" si="5"/>
        <v>0.51690057109352405</v>
      </c>
      <c r="G41" s="20">
        <f t="shared" si="6"/>
        <v>2.0699672575965553</v>
      </c>
      <c r="H41" s="20">
        <f t="shared" si="28"/>
        <v>0.97384262526583409</v>
      </c>
      <c r="I41" s="19">
        <f t="shared" si="8"/>
        <v>7.3159408433228126E-3</v>
      </c>
      <c r="J41" s="22">
        <f t="shared" si="9"/>
        <v>6.2384940887297322</v>
      </c>
      <c r="K41" s="19">
        <f t="shared" si="10"/>
        <v>7.2893091597770864E-3</v>
      </c>
      <c r="L41" s="22">
        <f t="shared" si="11"/>
        <v>6.2841345424342974</v>
      </c>
      <c r="M41" s="19">
        <f t="shared" si="12"/>
        <v>7.096543332687914E-3</v>
      </c>
      <c r="N41" s="23">
        <f t="shared" si="13"/>
        <v>0.91697315170655602</v>
      </c>
      <c r="O41" s="23">
        <f t="shared" si="29"/>
        <v>0.76551736781961577</v>
      </c>
      <c r="P41" s="24">
        <f t="shared" si="14"/>
        <v>0.83738079338576354</v>
      </c>
      <c r="Q41" s="25">
        <f t="shared" si="15"/>
        <v>6.2841345424342974</v>
      </c>
      <c r="R41" s="25">
        <f t="shared" si="16"/>
        <v>7.096543332687914E-3</v>
      </c>
      <c r="S41" s="26">
        <f t="shared" si="23"/>
        <v>0.91697315170655602</v>
      </c>
      <c r="T41" s="26">
        <f t="shared" si="17"/>
        <v>7.096543332687914E-3</v>
      </c>
      <c r="U41" s="27">
        <f t="shared" si="18"/>
        <v>4.967580332881541E-3</v>
      </c>
      <c r="V41" s="28">
        <f t="shared" si="24"/>
        <v>-7.096543332687914E-3</v>
      </c>
      <c r="W41" s="28">
        <f t="shared" si="19"/>
        <v>-6.2841345424342974</v>
      </c>
      <c r="X41" s="29">
        <f t="shared" si="30"/>
        <v>-7.096543332687914E-3</v>
      </c>
      <c r="Y41" s="29">
        <f t="shared" si="31"/>
        <v>0.91697315170655602</v>
      </c>
      <c r="Z41" s="30">
        <f t="shared" si="25"/>
        <v>-6.9734850934749194E-3</v>
      </c>
      <c r="AA41" s="30">
        <f t="shared" si="26"/>
        <v>-6.6251494396328461</v>
      </c>
      <c r="AB41" s="31">
        <f t="shared" si="20"/>
        <v>7.096543332687914E-3</v>
      </c>
      <c r="AC41" s="31">
        <f t="shared" si="21"/>
        <v>6.2841345424342974</v>
      </c>
      <c r="AD41" s="31">
        <f t="shared" si="22"/>
        <v>0.91697315170655602</v>
      </c>
    </row>
    <row r="42" spans="2:30" s="32" customFormat="1" ht="13" x14ac:dyDescent="0.3">
      <c r="B42" s="19">
        <f t="shared" si="3"/>
        <v>1.5904219224614812E-3</v>
      </c>
      <c r="C42" s="20">
        <f t="shared" si="4"/>
        <v>1.1698440787057021</v>
      </c>
      <c r="D42" s="19">
        <f t="shared" si="27"/>
        <v>7.6340252278151097E-3</v>
      </c>
      <c r="E42" s="21">
        <v>4.8</v>
      </c>
      <c r="F42" s="20">
        <f t="shared" si="5"/>
        <v>0.51690057109352405</v>
      </c>
      <c r="G42" s="20">
        <f t="shared" si="6"/>
        <v>2.0699672575965553</v>
      </c>
      <c r="H42" s="20">
        <f t="shared" si="28"/>
        <v>0.97617151478644026</v>
      </c>
      <c r="I42" s="19">
        <f t="shared" si="8"/>
        <v>7.6340252278151097E-3</v>
      </c>
      <c r="J42" s="22">
        <f t="shared" si="9"/>
        <v>5.9301469359717798</v>
      </c>
      <c r="K42" s="19">
        <f t="shared" si="10"/>
        <v>7.6050335127294455E-3</v>
      </c>
      <c r="L42" s="22">
        <f t="shared" si="11"/>
        <v>5.9754178272856384</v>
      </c>
      <c r="M42" s="19">
        <f t="shared" si="12"/>
        <v>7.4217375708774585E-3</v>
      </c>
      <c r="N42" s="23">
        <f t="shared" si="13"/>
        <v>0.92393782364304877</v>
      </c>
      <c r="O42" s="23">
        <f t="shared" si="29"/>
        <v>0.77703664823561047</v>
      </c>
      <c r="P42" s="24">
        <f t="shared" si="14"/>
        <v>0.84475205548045518</v>
      </c>
      <c r="Q42" s="25">
        <f t="shared" si="15"/>
        <v>5.9754178272856384</v>
      </c>
      <c r="R42" s="25">
        <f t="shared" si="16"/>
        <v>7.4217375708774585E-3</v>
      </c>
      <c r="S42" s="26">
        <f t="shared" si="23"/>
        <v>0.92393782364304877</v>
      </c>
      <c r="T42" s="26">
        <f t="shared" si="17"/>
        <v>7.4217375708774585E-3</v>
      </c>
      <c r="U42" s="27">
        <f t="shared" si="18"/>
        <v>5.1952162996142205E-3</v>
      </c>
      <c r="V42" s="28">
        <f t="shared" si="24"/>
        <v>-7.4217375708774585E-3</v>
      </c>
      <c r="W42" s="28">
        <f t="shared" si="19"/>
        <v>-5.9754178272856384</v>
      </c>
      <c r="X42" s="29">
        <f t="shared" si="30"/>
        <v>-7.4217375708774585E-3</v>
      </c>
      <c r="Y42" s="29">
        <f t="shared" si="31"/>
        <v>0.92393782364304877</v>
      </c>
      <c r="Z42" s="30">
        <f t="shared" si="25"/>
        <v>-7.2893091597770864E-3</v>
      </c>
      <c r="AA42" s="30">
        <f t="shared" si="26"/>
        <v>-6.2841345424342974</v>
      </c>
      <c r="AB42" s="31">
        <f t="shared" si="20"/>
        <v>7.4217375708774585E-3</v>
      </c>
      <c r="AC42" s="31">
        <f t="shared" si="21"/>
        <v>5.9754178272856384</v>
      </c>
      <c r="AD42" s="31">
        <f t="shared" si="22"/>
        <v>0.92393782364304877</v>
      </c>
    </row>
    <row r="43" spans="2:30" s="66" customFormat="1" ht="13" x14ac:dyDescent="0.3">
      <c r="B43" s="54">
        <f t="shared" si="3"/>
        <v>1.5904219224614812E-3</v>
      </c>
      <c r="C43" s="55">
        <f t="shared" si="4"/>
        <v>1.1698440787057021</v>
      </c>
      <c r="D43" s="54">
        <f t="shared" si="27"/>
        <v>7.952109612307405E-3</v>
      </c>
      <c r="E43" s="36">
        <v>5</v>
      </c>
      <c r="F43" s="55">
        <f t="shared" si="5"/>
        <v>0.51690057109352405</v>
      </c>
      <c r="G43" s="55">
        <f t="shared" si="6"/>
        <v>2.0699672575965553</v>
      </c>
      <c r="H43" s="55">
        <f t="shared" si="28"/>
        <v>0.97820594681259609</v>
      </c>
      <c r="I43" s="54">
        <f t="shared" si="8"/>
        <v>7.952109612307405E-3</v>
      </c>
      <c r="J43" s="56">
        <f t="shared" si="9"/>
        <v>5.6498353656949778</v>
      </c>
      <c r="K43" s="54">
        <f t="shared" si="10"/>
        <v>7.9206582152759886E-3</v>
      </c>
      <c r="L43" s="56">
        <f t="shared" si="11"/>
        <v>5.694763475814475</v>
      </c>
      <c r="M43" s="54">
        <f t="shared" si="12"/>
        <v>7.7459713456553793E-3</v>
      </c>
      <c r="N43" s="57">
        <f t="shared" si="13"/>
        <v>0.93008269413979028</v>
      </c>
      <c r="O43" s="57">
        <f t="shared" si="29"/>
        <v>0.78750882552931067</v>
      </c>
      <c r="P43" s="58">
        <f t="shared" si="14"/>
        <v>0.85149212135626706</v>
      </c>
      <c r="Q43" s="59">
        <f t="shared" si="15"/>
        <v>5.694763475814475</v>
      </c>
      <c r="R43" s="59">
        <f t="shared" si="16"/>
        <v>7.7459713456553793E-3</v>
      </c>
      <c r="S43" s="60">
        <f t="shared" si="23"/>
        <v>0.93008269413979028</v>
      </c>
      <c r="T43" s="60">
        <f t="shared" si="17"/>
        <v>7.7459713456553793E-3</v>
      </c>
      <c r="U43" s="61">
        <f t="shared" si="18"/>
        <v>5.4221799419587637E-3</v>
      </c>
      <c r="V43" s="62">
        <f t="shared" si="24"/>
        <v>-7.7459713456553793E-3</v>
      </c>
      <c r="W43" s="62">
        <f t="shared" si="19"/>
        <v>-5.694763475814475</v>
      </c>
      <c r="X43" s="63">
        <f t="shared" si="30"/>
        <v>-7.7459713456553793E-3</v>
      </c>
      <c r="Y43" s="63">
        <f t="shared" si="31"/>
        <v>0.93008269413979028</v>
      </c>
      <c r="Z43" s="64">
        <f t="shared" si="25"/>
        <v>-7.6050335127294455E-3</v>
      </c>
      <c r="AA43" s="64">
        <f t="shared" si="26"/>
        <v>-5.9754178272856384</v>
      </c>
      <c r="AB43" s="65">
        <f t="shared" si="20"/>
        <v>7.7459713456553793E-3</v>
      </c>
      <c r="AC43" s="65">
        <f t="shared" si="21"/>
        <v>5.694763475814475</v>
      </c>
      <c r="AD43" s="65">
        <f t="shared" si="22"/>
        <v>0.93008269413979028</v>
      </c>
    </row>
    <row r="44" spans="2:30" s="32" customFormat="1" ht="13" x14ac:dyDescent="0.3">
      <c r="B44" s="19">
        <f t="shared" si="3"/>
        <v>1.5904219224614812E-3</v>
      </c>
      <c r="C44" s="20">
        <f t="shared" si="4"/>
        <v>1.1698440787057021</v>
      </c>
      <c r="D44" s="19">
        <f t="shared" si="27"/>
        <v>8.2701939967997021E-3</v>
      </c>
      <c r="E44" s="21">
        <v>5.2</v>
      </c>
      <c r="F44" s="20">
        <f t="shared" si="5"/>
        <v>0.51690057109352405</v>
      </c>
      <c r="G44" s="20">
        <f t="shared" si="6"/>
        <v>2.0699672575965553</v>
      </c>
      <c r="H44" s="20">
        <f t="shared" si="28"/>
        <v>0.97999304924207487</v>
      </c>
      <c r="I44" s="19">
        <f t="shared" si="8"/>
        <v>8.2701939967997021E-3</v>
      </c>
      <c r="J44" s="22">
        <f t="shared" si="9"/>
        <v>5.3940134980426953</v>
      </c>
      <c r="K44" s="19">
        <f t="shared" si="10"/>
        <v>8.2361833303011313E-3</v>
      </c>
      <c r="L44" s="22">
        <f t="shared" si="11"/>
        <v>5.4386230360928645</v>
      </c>
      <c r="M44" s="19">
        <f t="shared" si="12"/>
        <v>8.069353568668983E-3</v>
      </c>
      <c r="N44" s="23">
        <f t="shared" si="13"/>
        <v>0.935528114291031</v>
      </c>
      <c r="O44" s="23">
        <f t="shared" si="29"/>
        <v>0.79706630462340056</v>
      </c>
      <c r="P44" s="24">
        <f t="shared" si="14"/>
        <v>0.85767743503032312</v>
      </c>
      <c r="Q44" s="37">
        <f t="shared" si="15"/>
        <v>5.4386230360928645</v>
      </c>
      <c r="R44" s="37">
        <f t="shared" si="16"/>
        <v>8.069353568668983E-3</v>
      </c>
      <c r="S44" s="37">
        <f t="shared" si="23"/>
        <v>0.935528114291031</v>
      </c>
      <c r="T44" s="37">
        <f t="shared" si="17"/>
        <v>8.069353568668983E-3</v>
      </c>
      <c r="U44" s="27">
        <f t="shared" si="18"/>
        <v>5.64854749806829E-3</v>
      </c>
      <c r="V44" s="38">
        <f t="shared" si="24"/>
        <v>-8.069353568668983E-3</v>
      </c>
      <c r="W44" s="38">
        <f t="shared" si="19"/>
        <v>-5.4386230360928645</v>
      </c>
      <c r="X44" s="39">
        <f t="shared" si="30"/>
        <v>-8.069353568668983E-3</v>
      </c>
      <c r="Y44" s="39">
        <f t="shared" si="31"/>
        <v>0.935528114291031</v>
      </c>
      <c r="Z44" s="39">
        <f>-K43</f>
        <v>-7.9206582152759886E-3</v>
      </c>
      <c r="AA44" s="39">
        <f>-L43</f>
        <v>-5.694763475814475</v>
      </c>
      <c r="AB44" s="53">
        <f t="shared" si="20"/>
        <v>8.069353568668983E-3</v>
      </c>
      <c r="AC44" s="53">
        <f t="shared" si="21"/>
        <v>5.4386230360928645</v>
      </c>
      <c r="AD44" s="53">
        <f t="shared" si="22"/>
        <v>0.935528114291031</v>
      </c>
    </row>
    <row r="45" spans="2:30" s="32" customFormat="1" ht="13" x14ac:dyDescent="0.3">
      <c r="B45" s="19">
        <f t="shared" si="3"/>
        <v>1.5904219224614812E-3</v>
      </c>
      <c r="C45" s="20">
        <f t="shared" si="4"/>
        <v>1.1698440787057021</v>
      </c>
      <c r="D45" s="19">
        <f t="shared" si="27"/>
        <v>8.5882783812919992E-3</v>
      </c>
      <c r="E45" s="21">
        <v>5.4</v>
      </c>
      <c r="F45" s="20">
        <f t="shared" si="5"/>
        <v>0.51690057109352405</v>
      </c>
      <c r="G45" s="20">
        <f t="shared" si="6"/>
        <v>2.0699672575965553</v>
      </c>
      <c r="H45" s="20">
        <f t="shared" si="28"/>
        <v>0.98157097729831011</v>
      </c>
      <c r="I45" s="19">
        <f t="shared" si="8"/>
        <v>8.5882783812919992E-3</v>
      </c>
      <c r="J45" s="22">
        <f t="shared" si="9"/>
        <v>5.1596928201226646</v>
      </c>
      <c r="K45" s="19">
        <f t="shared" si="10"/>
        <v>8.551608920629776E-3</v>
      </c>
      <c r="L45" s="22">
        <f t="shared" si="11"/>
        <v>5.2040056984238321</v>
      </c>
      <c r="M45" s="19">
        <f t="shared" si="12"/>
        <v>8.3919760458306247E-3</v>
      </c>
      <c r="N45" s="23">
        <f t="shared" si="13"/>
        <v>0.94037376995074773</v>
      </c>
      <c r="O45" s="23">
        <f t="shared" si="29"/>
        <v>0.80582068289463316</v>
      </c>
      <c r="P45" s="24">
        <f t="shared" si="14"/>
        <v>0.86337277373576338</v>
      </c>
      <c r="Q45" s="37">
        <f t="shared" si="15"/>
        <v>5.2040056984238321</v>
      </c>
      <c r="R45" s="37">
        <f t="shared" si="16"/>
        <v>8.3919760458306247E-3</v>
      </c>
      <c r="S45" s="37">
        <f t="shared" si="23"/>
        <v>0.94037376995074773</v>
      </c>
      <c r="T45" s="37">
        <f t="shared" si="17"/>
        <v>8.3919760458306247E-3</v>
      </c>
      <c r="U45" s="27">
        <f t="shared" si="18"/>
        <v>5.8743832320814369E-3</v>
      </c>
      <c r="V45" s="38">
        <f t="shared" si="24"/>
        <v>-8.3919760458306247E-3</v>
      </c>
      <c r="W45" s="38">
        <f t="shared" si="19"/>
        <v>-5.2040056984238321</v>
      </c>
      <c r="X45" s="39">
        <f t="shared" si="30"/>
        <v>-8.3919760458306247E-3</v>
      </c>
      <c r="Y45" s="39">
        <f t="shared" si="31"/>
        <v>0.94037376995074773</v>
      </c>
      <c r="Z45" s="39">
        <f t="shared" ref="Z45:Z70" si="32">-K44</f>
        <v>-8.2361833303011313E-3</v>
      </c>
      <c r="AA45" s="39">
        <f t="shared" ref="AA45:AA70" si="33">-L44</f>
        <v>-5.4386230360928645</v>
      </c>
      <c r="AB45" s="53">
        <f t="shared" si="20"/>
        <v>8.3919760458306247E-3</v>
      </c>
      <c r="AC45" s="53">
        <f t="shared" si="21"/>
        <v>5.2040056984238321</v>
      </c>
      <c r="AD45" s="53">
        <f t="shared" si="22"/>
        <v>0.94037376995074773</v>
      </c>
    </row>
    <row r="46" spans="2:30" s="32" customFormat="1" ht="13" x14ac:dyDescent="0.3">
      <c r="B46" s="19">
        <f t="shared" si="3"/>
        <v>1.5904219224614812E-3</v>
      </c>
      <c r="C46" s="20">
        <f t="shared" si="4"/>
        <v>1.1698440787057021</v>
      </c>
      <c r="D46" s="19">
        <f t="shared" ref="D46:D70" si="34">E46*B46</f>
        <v>8.9063627657842946E-3</v>
      </c>
      <c r="E46" s="21">
        <v>5.6</v>
      </c>
      <c r="F46" s="20">
        <f t="shared" si="5"/>
        <v>0.51690057109352405</v>
      </c>
      <c r="G46" s="20">
        <f t="shared" si="6"/>
        <v>2.0699672575965553</v>
      </c>
      <c r="H46" s="20">
        <f t="shared" ref="H46:H70" si="35">1-F46/(C46*(E46-1)^2+E46)</f>
        <v>0.98297086835362313</v>
      </c>
      <c r="I46" s="19">
        <f t="shared" si="8"/>
        <v>8.9063627657842946E-3</v>
      </c>
      <c r="J46" s="22">
        <f t="shared" si="9"/>
        <v>4.9443398216440082</v>
      </c>
      <c r="K46" s="19">
        <f t="shared" si="10"/>
        <v>8.8669350490274031E-3</v>
      </c>
      <c r="L46" s="22">
        <f t="shared" si="11"/>
        <v>4.9883759057328838</v>
      </c>
      <c r="M46" s="19">
        <f t="shared" si="12"/>
        <v>8.7139166181190476E-3</v>
      </c>
      <c r="N46" s="23">
        <f t="shared" si="13"/>
        <v>0.94470266154704885</v>
      </c>
      <c r="O46" s="23">
        <f t="shared" si="29"/>
        <v>0.81386657068160884</v>
      </c>
      <c r="P46" s="24">
        <f t="shared" si="14"/>
        <v>0.86863335499843464</v>
      </c>
      <c r="Q46" s="37">
        <f t="shared" si="15"/>
        <v>4.9883759057328838</v>
      </c>
      <c r="R46" s="37">
        <f t="shared" si="16"/>
        <v>8.7139166181190476E-3</v>
      </c>
      <c r="S46" s="37">
        <f t="shared" si="23"/>
        <v>0.94470266154704885</v>
      </c>
      <c r="T46" s="37">
        <f t="shared" si="17"/>
        <v>8.7139166181190476E-3</v>
      </c>
      <c r="U46" s="27">
        <f t="shared" si="18"/>
        <v>6.0997416326833333E-3</v>
      </c>
      <c r="V46" s="38">
        <f t="shared" si="24"/>
        <v>-8.7139166181190476E-3</v>
      </c>
      <c r="W46" s="38">
        <f t="shared" si="19"/>
        <v>-4.9883759057328838</v>
      </c>
      <c r="X46" s="39">
        <f t="shared" si="30"/>
        <v>-8.7139166181190476E-3</v>
      </c>
      <c r="Y46" s="39">
        <f t="shared" si="31"/>
        <v>0.94470266154704885</v>
      </c>
      <c r="Z46" s="39">
        <f t="shared" si="32"/>
        <v>-8.551608920629776E-3</v>
      </c>
      <c r="AA46" s="39">
        <f t="shared" si="33"/>
        <v>-5.2040056984238321</v>
      </c>
      <c r="AB46" s="53">
        <f t="shared" si="20"/>
        <v>8.7139166181190476E-3</v>
      </c>
      <c r="AC46" s="53">
        <f t="shared" si="21"/>
        <v>4.9883759057328838</v>
      </c>
      <c r="AD46" s="53">
        <f t="shared" si="22"/>
        <v>0.94470266154704885</v>
      </c>
    </row>
    <row r="47" spans="2:30" s="32" customFormat="1" ht="13" x14ac:dyDescent="0.3">
      <c r="B47" s="19">
        <f t="shared" si="3"/>
        <v>1.5904219224614812E-3</v>
      </c>
      <c r="C47" s="20">
        <f t="shared" si="4"/>
        <v>1.1698440787057021</v>
      </c>
      <c r="D47" s="19">
        <f t="shared" si="34"/>
        <v>9.22444715027659E-3</v>
      </c>
      <c r="E47" s="21">
        <v>5.8</v>
      </c>
      <c r="F47" s="20">
        <f t="shared" si="5"/>
        <v>0.51690057109352405</v>
      </c>
      <c r="G47" s="20">
        <f t="shared" si="6"/>
        <v>2.0699672575965553</v>
      </c>
      <c r="H47" s="20">
        <f t="shared" si="35"/>
        <v>0.98421832213118443</v>
      </c>
      <c r="I47" s="19">
        <f t="shared" si="8"/>
        <v>9.22444715027659E-3</v>
      </c>
      <c r="J47" s="22">
        <f t="shared" si="9"/>
        <v>4.7457947332870054</v>
      </c>
      <c r="K47" s="19">
        <f t="shared" si="10"/>
        <v>9.1821617781999067E-3</v>
      </c>
      <c r="L47" s="22">
        <f t="shared" si="11"/>
        <v>4.7895720659902716</v>
      </c>
      <c r="M47" s="19">
        <f t="shared" si="12"/>
        <v>9.0352416550756546E-3</v>
      </c>
      <c r="N47" s="23">
        <f t="shared" si="13"/>
        <v>0.94858425106189637</v>
      </c>
      <c r="O47" s="23">
        <f t="shared" si="29"/>
        <v>0.82128462440334804</v>
      </c>
      <c r="P47" s="24">
        <f t="shared" si="14"/>
        <v>0.87350651098330068</v>
      </c>
      <c r="Q47" s="37">
        <f t="shared" si="15"/>
        <v>4.7895720659902716</v>
      </c>
      <c r="R47" s="37">
        <f t="shared" si="16"/>
        <v>9.0352416550756546E-3</v>
      </c>
      <c r="S47" s="37">
        <f t="shared" si="23"/>
        <v>0.94858425106189637</v>
      </c>
      <c r="T47" s="37">
        <f t="shared" si="17"/>
        <v>9.0352416550756546E-3</v>
      </c>
      <c r="U47" s="27">
        <f t="shared" si="18"/>
        <v>6.324669158552957E-3</v>
      </c>
      <c r="V47" s="38">
        <f t="shared" si="24"/>
        <v>-9.0352416550756546E-3</v>
      </c>
      <c r="W47" s="38">
        <f t="shared" si="19"/>
        <v>-4.7895720659902716</v>
      </c>
      <c r="X47" s="39">
        <f t="shared" si="30"/>
        <v>-9.0352416550756546E-3</v>
      </c>
      <c r="Y47" s="39">
        <f t="shared" si="31"/>
        <v>0.94858425106189637</v>
      </c>
      <c r="Z47" s="39">
        <f t="shared" si="32"/>
        <v>-8.8669350490274031E-3</v>
      </c>
      <c r="AA47" s="39">
        <f t="shared" si="33"/>
        <v>-4.9883759057328838</v>
      </c>
      <c r="AB47" s="53">
        <f t="shared" si="20"/>
        <v>9.0352416550756546E-3</v>
      </c>
      <c r="AC47" s="53">
        <f t="shared" si="21"/>
        <v>4.7895720659902716</v>
      </c>
      <c r="AD47" s="53">
        <f t="shared" si="22"/>
        <v>0.94858425106189637</v>
      </c>
    </row>
    <row r="48" spans="2:30" s="32" customFormat="1" ht="13" x14ac:dyDescent="0.3">
      <c r="B48" s="19">
        <f t="shared" si="3"/>
        <v>1.5904219224614812E-3</v>
      </c>
      <c r="C48" s="20">
        <f t="shared" si="4"/>
        <v>1.1698440787057021</v>
      </c>
      <c r="D48" s="19">
        <f t="shared" si="34"/>
        <v>9.5425315347688871E-3</v>
      </c>
      <c r="E48" s="21">
        <v>6</v>
      </c>
      <c r="F48" s="20">
        <f t="shared" si="5"/>
        <v>0.51690057109352405</v>
      </c>
      <c r="G48" s="20">
        <f t="shared" si="6"/>
        <v>2.0699672575965553</v>
      </c>
      <c r="H48" s="20">
        <f t="shared" si="35"/>
        <v>0.98533453226776502</v>
      </c>
      <c r="I48" s="19">
        <f t="shared" si="8"/>
        <v>9.5425315347688871E-3</v>
      </c>
      <c r="J48" s="22">
        <f t="shared" si="9"/>
        <v>4.5622066277746658</v>
      </c>
      <c r="K48" s="19">
        <f t="shared" si="10"/>
        <v>9.4972891707945702E-3</v>
      </c>
      <c r="L48" s="22">
        <f t="shared" si="11"/>
        <v>4.605741628388337</v>
      </c>
      <c r="M48" s="19">
        <f t="shared" si="12"/>
        <v>9.3560080463437577E-3</v>
      </c>
      <c r="N48" s="23">
        <f t="shared" si="13"/>
        <v>0.95207696029886035</v>
      </c>
      <c r="O48" s="23">
        <f t="shared" si="29"/>
        <v>0.82814396908998744</v>
      </c>
      <c r="P48" s="24">
        <f t="shared" si="14"/>
        <v>0.87803302837532415</v>
      </c>
      <c r="Q48" s="37">
        <f t="shared" si="15"/>
        <v>4.605741628388337</v>
      </c>
      <c r="R48" s="37">
        <f t="shared" si="16"/>
        <v>9.3560080463437577E-3</v>
      </c>
      <c r="S48" s="37">
        <f t="shared" si="23"/>
        <v>0.95207696029886035</v>
      </c>
      <c r="T48" s="37">
        <f t="shared" si="17"/>
        <v>9.3560080463437577E-3</v>
      </c>
      <c r="U48" s="27">
        <f t="shared" si="18"/>
        <v>6.5492056324406266E-3</v>
      </c>
      <c r="V48" s="38">
        <f t="shared" si="24"/>
        <v>-9.3560080463437577E-3</v>
      </c>
      <c r="W48" s="38">
        <f t="shared" si="19"/>
        <v>-4.605741628388337</v>
      </c>
      <c r="X48" s="39">
        <f t="shared" si="30"/>
        <v>-9.3560080463437577E-3</v>
      </c>
      <c r="Y48" s="39">
        <f t="shared" si="31"/>
        <v>0.95207696029886035</v>
      </c>
      <c r="Z48" s="39">
        <f t="shared" si="32"/>
        <v>-9.1821617781999067E-3</v>
      </c>
      <c r="AA48" s="39">
        <f t="shared" si="33"/>
        <v>-4.7895720659902716</v>
      </c>
      <c r="AB48" s="53">
        <f t="shared" si="20"/>
        <v>9.3560080463437577E-3</v>
      </c>
      <c r="AC48" s="53">
        <f t="shared" si="21"/>
        <v>4.605741628388337</v>
      </c>
      <c r="AD48" s="53">
        <f t="shared" si="22"/>
        <v>0.95207696029886035</v>
      </c>
    </row>
    <row r="49" spans="2:30" s="32" customFormat="1" ht="13" x14ac:dyDescent="0.3">
      <c r="B49" s="19">
        <f t="shared" si="3"/>
        <v>1.5904219224614812E-3</v>
      </c>
      <c r="C49" s="20">
        <f t="shared" si="4"/>
        <v>1.1698440787057021</v>
      </c>
      <c r="D49" s="19">
        <f t="shared" si="34"/>
        <v>9.8606159192611842E-3</v>
      </c>
      <c r="E49" s="21">
        <v>6.2</v>
      </c>
      <c r="F49" s="20">
        <f t="shared" si="5"/>
        <v>0.51690057109352405</v>
      </c>
      <c r="G49" s="20">
        <f t="shared" si="6"/>
        <v>2.0699672575965553</v>
      </c>
      <c r="H49" s="20">
        <f t="shared" si="35"/>
        <v>0.9863371591900516</v>
      </c>
      <c r="I49" s="19">
        <f t="shared" si="8"/>
        <v>9.8606159192611842E-3</v>
      </c>
      <c r="J49" s="22">
        <f t="shared" si="9"/>
        <v>4.3919812744224451</v>
      </c>
      <c r="K49" s="19">
        <f t="shared" si="10"/>
        <v>9.812317289398801E-3</v>
      </c>
      <c r="L49" s="22">
        <f t="shared" si="11"/>
        <v>4.4352889148941115</v>
      </c>
      <c r="M49" s="19">
        <f t="shared" si="12"/>
        <v>9.6762648019344238E-3</v>
      </c>
      <c r="N49" s="23">
        <f t="shared" si="13"/>
        <v>0.95523016287109952</v>
      </c>
      <c r="O49" s="23">
        <f t="shared" si="29"/>
        <v>0.83450414496663761</v>
      </c>
      <c r="P49" s="24">
        <f t="shared" si="14"/>
        <v>0.88224822791027369</v>
      </c>
      <c r="Q49" s="37">
        <f t="shared" si="15"/>
        <v>4.4352889148941115</v>
      </c>
      <c r="R49" s="37">
        <f t="shared" si="16"/>
        <v>9.6762648019344238E-3</v>
      </c>
      <c r="S49" s="37">
        <f t="shared" si="23"/>
        <v>0.95523016287109952</v>
      </c>
      <c r="T49" s="37">
        <f t="shared" si="17"/>
        <v>9.6762648019344238E-3</v>
      </c>
      <c r="U49" s="27">
        <f t="shared" si="18"/>
        <v>6.7733853613540975E-3</v>
      </c>
      <c r="V49" s="38">
        <f t="shared" si="24"/>
        <v>-9.6762648019344238E-3</v>
      </c>
      <c r="W49" s="38">
        <f t="shared" si="19"/>
        <v>-4.4352889148941115</v>
      </c>
      <c r="X49" s="39">
        <f t="shared" si="30"/>
        <v>-9.6762648019344238E-3</v>
      </c>
      <c r="Y49" s="39">
        <f t="shared" si="31"/>
        <v>0.95523016287109952</v>
      </c>
      <c r="Z49" s="39">
        <f t="shared" si="32"/>
        <v>-9.4972891707945702E-3</v>
      </c>
      <c r="AA49" s="39">
        <f t="shared" si="33"/>
        <v>-4.605741628388337</v>
      </c>
      <c r="AB49" s="53">
        <f t="shared" si="20"/>
        <v>9.6762648019344238E-3</v>
      </c>
      <c r="AC49" s="53">
        <f t="shared" si="21"/>
        <v>4.4352889148941115</v>
      </c>
      <c r="AD49" s="53">
        <f t="shared" si="22"/>
        <v>0.95523016287109952</v>
      </c>
    </row>
    <row r="50" spans="2:30" s="32" customFormat="1" ht="15" customHeight="1" x14ac:dyDescent="0.3">
      <c r="B50" s="19">
        <f t="shared" si="3"/>
        <v>1.5904219224614812E-3</v>
      </c>
      <c r="C50" s="20">
        <f t="shared" si="4"/>
        <v>1.1698440787057021</v>
      </c>
      <c r="D50" s="19">
        <f t="shared" si="34"/>
        <v>1.017870030375348E-2</v>
      </c>
      <c r="E50" s="21">
        <v>6.4</v>
      </c>
      <c r="F50" s="20">
        <f t="shared" si="5"/>
        <v>0.51690057109352405</v>
      </c>
      <c r="G50" s="20">
        <f t="shared" si="6"/>
        <v>2.0699672575965553</v>
      </c>
      <c r="H50" s="20">
        <f t="shared" si="35"/>
        <v>0.98724100920227276</v>
      </c>
      <c r="I50" s="19">
        <f t="shared" si="8"/>
        <v>1.017870030375348E-2</v>
      </c>
      <c r="J50" s="22">
        <f t="shared" si="9"/>
        <v>4.2337389896793525</v>
      </c>
      <c r="K50" s="19">
        <f t="shared" si="10"/>
        <v>1.0127246196541101E-2</v>
      </c>
      <c r="L50" s="22">
        <f t="shared" si="11"/>
        <v>4.2768329500196147</v>
      </c>
      <c r="M50" s="19">
        <f t="shared" si="12"/>
        <v>9.9960543457992494E-3</v>
      </c>
      <c r="N50" s="23">
        <f t="shared" si="13"/>
        <v>0.95808577988718402</v>
      </c>
      <c r="O50" s="23">
        <f t="shared" si="29"/>
        <v>0.84041668096941735</v>
      </c>
      <c r="P50" s="24">
        <f t="shared" si="14"/>
        <v>0.88618283983021318</v>
      </c>
      <c r="Q50" s="37">
        <f t="shared" si="15"/>
        <v>4.2768329500196147</v>
      </c>
      <c r="R50" s="37">
        <f t="shared" si="16"/>
        <v>9.9960543457992494E-3</v>
      </c>
      <c r="S50" s="37">
        <f t="shared" si="23"/>
        <v>0.95808577988718402</v>
      </c>
      <c r="T50" s="37">
        <f t="shared" si="17"/>
        <v>9.9960543457992494E-3</v>
      </c>
      <c r="U50" s="27">
        <f t="shared" si="18"/>
        <v>6.9972380420594777E-3</v>
      </c>
      <c r="V50" s="38">
        <f t="shared" si="24"/>
        <v>-9.9960543457992494E-3</v>
      </c>
      <c r="W50" s="38">
        <f t="shared" si="19"/>
        <v>-4.2768329500196147</v>
      </c>
      <c r="X50" s="39">
        <f t="shared" si="30"/>
        <v>-9.9960543457992494E-3</v>
      </c>
      <c r="Y50" s="39">
        <f t="shared" si="31"/>
        <v>0.95808577988718402</v>
      </c>
      <c r="Z50" s="39">
        <f t="shared" si="32"/>
        <v>-9.812317289398801E-3</v>
      </c>
      <c r="AA50" s="39">
        <f t="shared" si="33"/>
        <v>-4.4352889148941115</v>
      </c>
      <c r="AB50" s="53">
        <f t="shared" si="20"/>
        <v>9.9960543457992494E-3</v>
      </c>
      <c r="AC50" s="53">
        <f t="shared" si="21"/>
        <v>4.2768329500196147</v>
      </c>
      <c r="AD50" s="53">
        <f t="shared" si="22"/>
        <v>0.95808577988718402</v>
      </c>
    </row>
    <row r="51" spans="2:30" s="32" customFormat="1" ht="15" customHeight="1" x14ac:dyDescent="0.3">
      <c r="B51" s="19">
        <f t="shared" si="3"/>
        <v>1.5904219224614812E-3</v>
      </c>
      <c r="C51" s="20">
        <f t="shared" si="4"/>
        <v>1.1698440787057021</v>
      </c>
      <c r="D51" s="19">
        <f t="shared" si="34"/>
        <v>1.0496784688245775E-2</v>
      </c>
      <c r="E51" s="21">
        <v>6.6</v>
      </c>
      <c r="F51" s="20">
        <f t="shared" si="5"/>
        <v>0.51690057109352405</v>
      </c>
      <c r="G51" s="20">
        <f t="shared" si="6"/>
        <v>2.0699672575965553</v>
      </c>
      <c r="H51" s="20">
        <f t="shared" si="35"/>
        <v>0.98805856707552464</v>
      </c>
      <c r="I51" s="19">
        <f t="shared" si="8"/>
        <v>1.0496784688245775E-2</v>
      </c>
      <c r="J51" s="22">
        <f t="shared" si="9"/>
        <v>4.0862803676396711</v>
      </c>
      <c r="K51" s="19">
        <f t="shared" si="10"/>
        <v>1.0442075954690912E-2</v>
      </c>
      <c r="L51" s="22">
        <f t="shared" si="11"/>
        <v>4.1291731728345908</v>
      </c>
      <c r="M51" s="19">
        <f t="shared" si="12"/>
        <v>1.031541356761421E-2</v>
      </c>
      <c r="N51" s="23">
        <f t="shared" si="13"/>
        <v>0.96067956428175927</v>
      </c>
      <c r="O51" s="23">
        <f t="shared" si="29"/>
        <v>0.84592637414796301</v>
      </c>
      <c r="P51" s="24">
        <f t="shared" si="14"/>
        <v>0.88986371828365329</v>
      </c>
      <c r="Q51" s="37">
        <f t="shared" si="15"/>
        <v>4.1291731728345908</v>
      </c>
      <c r="R51" s="37">
        <f t="shared" si="16"/>
        <v>1.031541356761421E-2</v>
      </c>
      <c r="S51" s="37">
        <f t="shared" si="23"/>
        <v>0.96067956428175927</v>
      </c>
      <c r="T51" s="37">
        <f t="shared" si="17"/>
        <v>1.031541356761421E-2</v>
      </c>
      <c r="U51" s="27">
        <f t="shared" si="18"/>
        <v>7.2207894973299498E-3</v>
      </c>
      <c r="V51" s="38">
        <f t="shared" si="24"/>
        <v>-1.031541356761421E-2</v>
      </c>
      <c r="W51" s="38">
        <f t="shared" si="19"/>
        <v>-4.1291731728345908</v>
      </c>
      <c r="X51" s="39">
        <f t="shared" si="30"/>
        <v>-1.031541356761421E-2</v>
      </c>
      <c r="Y51" s="39">
        <f t="shared" si="31"/>
        <v>0.96067956428175927</v>
      </c>
      <c r="Z51" s="39">
        <f t="shared" si="32"/>
        <v>-1.0127246196541101E-2</v>
      </c>
      <c r="AA51" s="39">
        <f t="shared" si="33"/>
        <v>-4.2768329500196147</v>
      </c>
      <c r="AB51" s="53">
        <f t="shared" si="20"/>
        <v>1.031541356761421E-2</v>
      </c>
      <c r="AC51" s="53">
        <f t="shared" si="21"/>
        <v>4.1291731728345908</v>
      </c>
      <c r="AD51" s="53">
        <f t="shared" si="22"/>
        <v>0.96067956428175927</v>
      </c>
    </row>
    <row r="52" spans="2:30" s="32" customFormat="1" ht="13" x14ac:dyDescent="0.3">
      <c r="B52" s="19">
        <f t="shared" si="3"/>
        <v>1.5904219224614812E-3</v>
      </c>
      <c r="C52" s="20">
        <f t="shared" si="4"/>
        <v>1.1698440787057021</v>
      </c>
      <c r="D52" s="19">
        <f t="shared" si="34"/>
        <v>1.0814869072738072E-2</v>
      </c>
      <c r="E52" s="21">
        <v>6.8</v>
      </c>
      <c r="F52" s="20">
        <f t="shared" si="5"/>
        <v>0.51690057109352405</v>
      </c>
      <c r="G52" s="20">
        <f t="shared" si="6"/>
        <v>2.0699672575965553</v>
      </c>
      <c r="H52" s="20">
        <f t="shared" si="35"/>
        <v>0.98880041692893095</v>
      </c>
      <c r="I52" s="19">
        <f t="shared" si="8"/>
        <v>1.0814869072738072E-2</v>
      </c>
      <c r="J52" s="22">
        <f t="shared" si="9"/>
        <v>3.9485582586101242</v>
      </c>
      <c r="K52" s="19">
        <f t="shared" si="10"/>
        <v>1.0756806626258691E-2</v>
      </c>
      <c r="L52" s="22">
        <f t="shared" si="11"/>
        <v>3.9912613992030717</v>
      </c>
      <c r="M52" s="19">
        <f t="shared" si="12"/>
        <v>1.0634374682838137E-2</v>
      </c>
      <c r="N52" s="23">
        <f t="shared" si="13"/>
        <v>0.96304213952265361</v>
      </c>
      <c r="O52" s="23">
        <f t="shared" si="29"/>
        <v>0.85107233585063169</v>
      </c>
      <c r="P52" s="24">
        <f t="shared" si="14"/>
        <v>0.89331442778185921</v>
      </c>
      <c r="Q52" s="37">
        <f t="shared" si="15"/>
        <v>3.9912613992030717</v>
      </c>
      <c r="R52" s="37">
        <f t="shared" si="16"/>
        <v>1.0634374682838137E-2</v>
      </c>
      <c r="S52" s="37">
        <f t="shared" si="23"/>
        <v>0.96304213952265361</v>
      </c>
      <c r="T52" s="37">
        <f t="shared" si="17"/>
        <v>1.0634374682838137E-2</v>
      </c>
      <c r="U52" s="27">
        <f t="shared" si="18"/>
        <v>7.4440622779866957E-3</v>
      </c>
      <c r="V52" s="38">
        <f t="shared" si="24"/>
        <v>-1.0634374682838137E-2</v>
      </c>
      <c r="W52" s="38">
        <f t="shared" si="19"/>
        <v>-3.9912613992030717</v>
      </c>
      <c r="X52" s="39">
        <f t="shared" si="30"/>
        <v>-1.0634374682838137E-2</v>
      </c>
      <c r="Y52" s="39">
        <f t="shared" si="31"/>
        <v>0.96304213952265361</v>
      </c>
      <c r="Z52" s="39">
        <f t="shared" si="32"/>
        <v>-1.0442075954690912E-2</v>
      </c>
      <c r="AA52" s="39">
        <f t="shared" si="33"/>
        <v>-4.1291731728345908</v>
      </c>
      <c r="AB52" s="53">
        <f t="shared" si="20"/>
        <v>1.0634374682838137E-2</v>
      </c>
      <c r="AC52" s="53">
        <f t="shared" si="21"/>
        <v>3.9912613992030717</v>
      </c>
      <c r="AD52" s="53">
        <f t="shared" si="22"/>
        <v>0.96304213952265361</v>
      </c>
    </row>
    <row r="53" spans="2:30" s="32" customFormat="1" ht="13" x14ac:dyDescent="0.3">
      <c r="B53" s="19">
        <f t="shared" si="3"/>
        <v>1.5904219224614812E-3</v>
      </c>
      <c r="C53" s="20">
        <f t="shared" si="4"/>
        <v>1.1698440787057021</v>
      </c>
      <c r="D53" s="19">
        <f t="shared" si="34"/>
        <v>1.1132953457230369E-2</v>
      </c>
      <c r="E53" s="21">
        <v>7</v>
      </c>
      <c r="F53" s="20">
        <f t="shared" si="5"/>
        <v>0.51690057109352405</v>
      </c>
      <c r="G53" s="20">
        <f t="shared" si="6"/>
        <v>2.0699672575965553</v>
      </c>
      <c r="H53" s="20">
        <f t="shared" si="35"/>
        <v>0.98947557723062207</v>
      </c>
      <c r="I53" s="19">
        <f t="shared" si="8"/>
        <v>1.1132953457230369E-2</v>
      </c>
      <c r="J53" s="22">
        <f t="shared" si="9"/>
        <v>3.8196547304221684</v>
      </c>
      <c r="K53" s="19">
        <f t="shared" si="10"/>
        <v>1.1071438273595993E-2</v>
      </c>
      <c r="L53" s="22">
        <f t="shared" si="11"/>
        <v>3.8621787687586484</v>
      </c>
      <c r="M53" s="19">
        <f t="shared" si="12"/>
        <v>1.095296593986432E-2</v>
      </c>
      <c r="N53" s="23">
        <f t="shared" si="13"/>
        <v>0.96519984369887579</v>
      </c>
      <c r="O53" s="23">
        <f t="shared" si="29"/>
        <v>0.85588885191199071</v>
      </c>
      <c r="P53" s="24">
        <f t="shared" si="14"/>
        <v>0.89655572736784694</v>
      </c>
      <c r="Q53" s="37">
        <f t="shared" si="15"/>
        <v>3.8621787687586484</v>
      </c>
      <c r="R53" s="37">
        <f t="shared" si="16"/>
        <v>1.095296593986432E-2</v>
      </c>
      <c r="S53" s="37">
        <f t="shared" si="23"/>
        <v>0.96519984369887579</v>
      </c>
      <c r="T53" s="37">
        <f t="shared" si="17"/>
        <v>1.095296593986432E-2</v>
      </c>
      <c r="U53" s="27">
        <f t="shared" si="18"/>
        <v>7.6670761579050242E-3</v>
      </c>
      <c r="V53" s="38">
        <f t="shared" si="24"/>
        <v>-1.095296593986432E-2</v>
      </c>
      <c r="W53" s="38">
        <f t="shared" si="19"/>
        <v>-3.8621787687586484</v>
      </c>
      <c r="X53" s="39">
        <f t="shared" si="30"/>
        <v>-1.095296593986432E-2</v>
      </c>
      <c r="Y53" s="39">
        <f t="shared" si="31"/>
        <v>0.96519984369887579</v>
      </c>
      <c r="Z53" s="39">
        <f t="shared" si="32"/>
        <v>-1.0756806626258691E-2</v>
      </c>
      <c r="AA53" s="39">
        <f t="shared" si="33"/>
        <v>-3.9912613992030717</v>
      </c>
      <c r="AB53" s="53">
        <f t="shared" si="20"/>
        <v>1.095296593986432E-2</v>
      </c>
      <c r="AC53" s="53">
        <f t="shared" si="21"/>
        <v>3.8621787687586484</v>
      </c>
      <c r="AD53" s="53">
        <f t="shared" si="22"/>
        <v>0.96519984369887579</v>
      </c>
    </row>
    <row r="54" spans="2:30" s="32" customFormat="1" ht="13" x14ac:dyDescent="0.3">
      <c r="B54" s="19">
        <f t="shared" si="3"/>
        <v>1.5904219224614812E-3</v>
      </c>
      <c r="C54" s="20">
        <f t="shared" si="4"/>
        <v>1.1698440787057021</v>
      </c>
      <c r="D54" s="19">
        <f t="shared" si="34"/>
        <v>1.1451037841722665E-2</v>
      </c>
      <c r="E54" s="21">
        <v>7.2</v>
      </c>
      <c r="F54" s="20">
        <f t="shared" si="5"/>
        <v>0.51690057109352405</v>
      </c>
      <c r="G54" s="20">
        <f t="shared" si="6"/>
        <v>2.0699672575965553</v>
      </c>
      <c r="H54" s="20">
        <f t="shared" si="35"/>
        <v>0.99009176926007425</v>
      </c>
      <c r="I54" s="19">
        <f t="shared" si="8"/>
        <v>1.1451037841722665E-2</v>
      </c>
      <c r="J54" s="22">
        <f t="shared" si="9"/>
        <v>3.6987620259954199</v>
      </c>
      <c r="K54" s="19">
        <f t="shared" si="10"/>
        <v>1.1385970958995528E-2</v>
      </c>
      <c r="L54" s="22">
        <f t="shared" si="11"/>
        <v>3.7411166899226207</v>
      </c>
      <c r="M54" s="19">
        <f t="shared" si="12"/>
        <v>1.1271212204532151E-2</v>
      </c>
      <c r="N54" s="23">
        <f t="shared" si="13"/>
        <v>0.96717541870273416</v>
      </c>
      <c r="O54" s="23">
        <f t="shared" si="29"/>
        <v>0.86040609365960374</v>
      </c>
      <c r="P54" s="24">
        <f t="shared" si="14"/>
        <v>0.89960597250888752</v>
      </c>
      <c r="Q54" s="37">
        <f t="shared" si="15"/>
        <v>3.7411166899226207</v>
      </c>
      <c r="R54" s="37">
        <f t="shared" si="16"/>
        <v>1.1271212204532151E-2</v>
      </c>
      <c r="S54" s="37">
        <f t="shared" si="23"/>
        <v>0.96717541870273416</v>
      </c>
      <c r="T54" s="37">
        <f t="shared" si="17"/>
        <v>1.1271212204532151E-2</v>
      </c>
      <c r="U54" s="27">
        <f t="shared" si="18"/>
        <v>7.8898485431724997E-3</v>
      </c>
      <c r="V54" s="38">
        <f t="shared" si="24"/>
        <v>-1.1271212204532151E-2</v>
      </c>
      <c r="W54" s="38">
        <f t="shared" si="19"/>
        <v>-3.7411166899226207</v>
      </c>
      <c r="X54" s="39">
        <f t="shared" si="30"/>
        <v>-1.1271212204532151E-2</v>
      </c>
      <c r="Y54" s="39">
        <f t="shared" si="31"/>
        <v>0.96717541870273416</v>
      </c>
      <c r="Z54" s="39">
        <f t="shared" si="32"/>
        <v>-1.1071438273595993E-2</v>
      </c>
      <c r="AA54" s="39">
        <f t="shared" si="33"/>
        <v>-3.8621787687586484</v>
      </c>
      <c r="AB54" s="53">
        <f t="shared" si="20"/>
        <v>1.1271212204532151E-2</v>
      </c>
      <c r="AC54" s="53">
        <f t="shared" si="21"/>
        <v>3.7411166899226207</v>
      </c>
      <c r="AD54" s="53">
        <f t="shared" si="22"/>
        <v>0.96717541870273416</v>
      </c>
    </row>
    <row r="55" spans="2:30" s="32" customFormat="1" ht="13" x14ac:dyDescent="0.3">
      <c r="B55" s="19">
        <f t="shared" si="3"/>
        <v>1.5904219224614812E-3</v>
      </c>
      <c r="C55" s="20">
        <f t="shared" si="4"/>
        <v>1.1698440787057021</v>
      </c>
      <c r="D55" s="19">
        <f t="shared" si="34"/>
        <v>1.1769122226214962E-2</v>
      </c>
      <c r="E55" s="21">
        <v>7.4</v>
      </c>
      <c r="F55" s="20">
        <f t="shared" si="5"/>
        <v>0.51690057109352405</v>
      </c>
      <c r="G55" s="20">
        <f t="shared" si="6"/>
        <v>2.0699672575965553</v>
      </c>
      <c r="H55" s="20">
        <f t="shared" si="35"/>
        <v>0.99065563363602049</v>
      </c>
      <c r="I55" s="19">
        <f t="shared" si="8"/>
        <v>1.1769122226214962E-2</v>
      </c>
      <c r="J55" s="22">
        <f t="shared" si="9"/>
        <v>3.5851667437394195</v>
      </c>
      <c r="K55" s="19">
        <f t="shared" si="10"/>
        <v>1.1700404744691252E-2</v>
      </c>
      <c r="L55" s="22">
        <f t="shared" si="11"/>
        <v>3.6273610093478501</v>
      </c>
      <c r="M55" s="19">
        <f t="shared" si="12"/>
        <v>1.1589135445729508E-2</v>
      </c>
      <c r="N55" s="23">
        <f t="shared" si="13"/>
        <v>0.96898857554761109</v>
      </c>
      <c r="O55" s="23">
        <f t="shared" si="29"/>
        <v>0.86465070860642346</v>
      </c>
      <c r="P55" s="24">
        <f t="shared" si="14"/>
        <v>0.90248145041966332</v>
      </c>
      <c r="Q55" s="37">
        <f t="shared" si="15"/>
        <v>3.6273610093478501</v>
      </c>
      <c r="R55" s="37">
        <f t="shared" si="16"/>
        <v>1.1589135445729508E-2</v>
      </c>
      <c r="S55" s="37">
        <f t="shared" si="23"/>
        <v>0.96898857554761109</v>
      </c>
      <c r="T55" s="37">
        <f t="shared" si="17"/>
        <v>1.1589135445729508E-2</v>
      </c>
      <c r="U55" s="27">
        <f t="shared" si="18"/>
        <v>8.1123948120106586E-3</v>
      </c>
      <c r="V55" s="38">
        <f t="shared" si="24"/>
        <v>-1.1589135445729508E-2</v>
      </c>
      <c r="W55" s="38">
        <f t="shared" si="19"/>
        <v>-3.6273610093478501</v>
      </c>
      <c r="X55" s="39">
        <f t="shared" si="30"/>
        <v>-1.1589135445729508E-2</v>
      </c>
      <c r="Y55" s="39">
        <f t="shared" si="31"/>
        <v>0.96898857554761109</v>
      </c>
      <c r="Z55" s="39">
        <f t="shared" si="32"/>
        <v>-1.1385970958995528E-2</v>
      </c>
      <c r="AA55" s="39">
        <f t="shared" si="33"/>
        <v>-3.7411166899226207</v>
      </c>
      <c r="AB55" s="53">
        <f t="shared" si="20"/>
        <v>1.1589135445729508E-2</v>
      </c>
      <c r="AC55" s="53">
        <f t="shared" si="21"/>
        <v>3.6273610093478501</v>
      </c>
      <c r="AD55" s="53">
        <f t="shared" si="22"/>
        <v>0.96898857554761109</v>
      </c>
    </row>
    <row r="56" spans="2:30" s="32" customFormat="1" ht="13" x14ac:dyDescent="0.3">
      <c r="B56" s="19">
        <f t="shared" si="3"/>
        <v>1.5904219224614812E-3</v>
      </c>
      <c r="C56" s="20">
        <f t="shared" si="4"/>
        <v>1.1698440787057021</v>
      </c>
      <c r="D56" s="19">
        <f t="shared" si="34"/>
        <v>1.2087206610707257E-2</v>
      </c>
      <c r="E56" s="21">
        <v>7.6</v>
      </c>
      <c r="F56" s="20">
        <f t="shared" si="5"/>
        <v>0.51690057109352405</v>
      </c>
      <c r="G56" s="20">
        <f t="shared" si="6"/>
        <v>2.0699672575965553</v>
      </c>
      <c r="H56" s="20">
        <f t="shared" si="35"/>
        <v>0.99117290602419428</v>
      </c>
      <c r="I56" s="19">
        <f t="shared" si="8"/>
        <v>1.2087206610707257E-2</v>
      </c>
      <c r="J56" s="22">
        <f t="shared" si="9"/>
        <v>3.4782366310576402</v>
      </c>
      <c r="K56" s="19">
        <f t="shared" si="10"/>
        <v>1.2014739692858215E-2</v>
      </c>
      <c r="L56" s="22">
        <f t="shared" si="11"/>
        <v>3.5202787958581641</v>
      </c>
      <c r="M56" s="19">
        <f t="shared" si="12"/>
        <v>1.1906755140795266E-2</v>
      </c>
      <c r="N56" s="23">
        <f t="shared" si="13"/>
        <v>0.97065646018563301</v>
      </c>
      <c r="O56" s="23">
        <f t="shared" si="29"/>
        <v>0.86864631358738198</v>
      </c>
      <c r="P56" s="24">
        <f t="shared" si="14"/>
        <v>0.90519666122142772</v>
      </c>
      <c r="Q56" s="37">
        <f t="shared" si="15"/>
        <v>3.5202787958581641</v>
      </c>
      <c r="R56" s="37">
        <f t="shared" si="16"/>
        <v>1.1906755140795266E-2</v>
      </c>
      <c r="S56" s="37">
        <f t="shared" si="23"/>
        <v>0.97065646018563301</v>
      </c>
      <c r="T56" s="37">
        <f t="shared" si="17"/>
        <v>1.1906755140795266E-2</v>
      </c>
      <c r="U56" s="27">
        <f t="shared" si="18"/>
        <v>8.3347285985566847E-3</v>
      </c>
      <c r="V56" s="38">
        <f t="shared" si="24"/>
        <v>-1.1906755140795266E-2</v>
      </c>
      <c r="W56" s="38">
        <f t="shared" si="19"/>
        <v>-3.5202787958581641</v>
      </c>
      <c r="X56" s="39">
        <f t="shared" si="30"/>
        <v>-1.1906755140795266E-2</v>
      </c>
      <c r="Y56" s="39">
        <f t="shared" si="31"/>
        <v>0.97065646018563301</v>
      </c>
      <c r="Z56" s="39">
        <f t="shared" si="32"/>
        <v>-1.1700404744691252E-2</v>
      </c>
      <c r="AA56" s="39">
        <f t="shared" si="33"/>
        <v>-3.6273610093478501</v>
      </c>
      <c r="AB56" s="53">
        <f t="shared" si="20"/>
        <v>1.1906755140795266E-2</v>
      </c>
      <c r="AC56" s="53">
        <f t="shared" si="21"/>
        <v>3.5202787958581641</v>
      </c>
      <c r="AD56" s="53">
        <f t="shared" si="22"/>
        <v>0.97065646018563301</v>
      </c>
    </row>
    <row r="57" spans="2:30" s="32" customFormat="1" ht="13" x14ac:dyDescent="0.3">
      <c r="B57" s="19">
        <f t="shared" si="3"/>
        <v>1.5904219224614812E-3</v>
      </c>
      <c r="C57" s="20">
        <f t="shared" si="4"/>
        <v>1.1698440787057021</v>
      </c>
      <c r="D57" s="19">
        <f t="shared" si="34"/>
        <v>1.2405290995199552E-2</v>
      </c>
      <c r="E57" s="21">
        <v>7.8</v>
      </c>
      <c r="F57" s="20">
        <f t="shared" si="5"/>
        <v>0.51690057109352405</v>
      </c>
      <c r="G57" s="20">
        <f t="shared" si="6"/>
        <v>2.0699672575965553</v>
      </c>
      <c r="H57" s="20">
        <f t="shared" si="35"/>
        <v>0.9916485605467602</v>
      </c>
      <c r="I57" s="19">
        <f t="shared" si="8"/>
        <v>1.2405290995199552E-2</v>
      </c>
      <c r="J57" s="22">
        <f t="shared" si="9"/>
        <v>3.3774095076195563</v>
      </c>
      <c r="K57" s="19">
        <f t="shared" si="10"/>
        <v>1.232897586561351E-2</v>
      </c>
      <c r="L57" s="22">
        <f t="shared" si="11"/>
        <v>3.4193072553715305</v>
      </c>
      <c r="M57" s="19">
        <f t="shared" si="12"/>
        <v>1.2224088615554988E-2</v>
      </c>
      <c r="N57" s="23">
        <f t="shared" si="13"/>
        <v>0.97219403903112378</v>
      </c>
      <c r="O57" s="23">
        <f t="shared" si="29"/>
        <v>0.87241390838165933</v>
      </c>
      <c r="P57" s="24">
        <f t="shared" si="14"/>
        <v>0.90776455479323337</v>
      </c>
      <c r="Q57" s="37">
        <f t="shared" si="15"/>
        <v>3.4193072553715305</v>
      </c>
      <c r="R57" s="37">
        <f t="shared" si="16"/>
        <v>1.2224088615554988E-2</v>
      </c>
      <c r="S57" s="37">
        <f t="shared" si="23"/>
        <v>0.97219403903112378</v>
      </c>
      <c r="T57" s="37">
        <f t="shared" si="17"/>
        <v>1.2224088615554988E-2</v>
      </c>
      <c r="U57" s="27">
        <f t="shared" si="18"/>
        <v>8.5568620308884985E-3</v>
      </c>
      <c r="V57" s="38">
        <f t="shared" si="24"/>
        <v>-1.2224088615554988E-2</v>
      </c>
      <c r="W57" s="38">
        <f t="shared" si="19"/>
        <v>-3.4193072553715305</v>
      </c>
      <c r="X57" s="39">
        <f t="shared" si="30"/>
        <v>-1.2224088615554988E-2</v>
      </c>
      <c r="Y57" s="39">
        <f t="shared" si="31"/>
        <v>0.97219403903112378</v>
      </c>
      <c r="Z57" s="39">
        <f t="shared" si="32"/>
        <v>-1.2014739692858215E-2</v>
      </c>
      <c r="AA57" s="39">
        <f t="shared" si="33"/>
        <v>-3.5202787958581641</v>
      </c>
      <c r="AB57" s="53">
        <f t="shared" si="20"/>
        <v>1.2224088615554988E-2</v>
      </c>
      <c r="AC57" s="53">
        <f t="shared" si="21"/>
        <v>3.4193072553715305</v>
      </c>
      <c r="AD57" s="53">
        <f t="shared" si="22"/>
        <v>0.97219403903112378</v>
      </c>
    </row>
    <row r="58" spans="2:30" s="32" customFormat="1" ht="13" x14ac:dyDescent="0.3">
      <c r="B58" s="19">
        <f t="shared" si="3"/>
        <v>1.5904219224614812E-3</v>
      </c>
      <c r="C58" s="20">
        <f t="shared" si="4"/>
        <v>1.1698440787057021</v>
      </c>
      <c r="D58" s="19">
        <f t="shared" si="34"/>
        <v>1.2723375379691849E-2</v>
      </c>
      <c r="E58" s="21">
        <v>8</v>
      </c>
      <c r="F58" s="20">
        <f t="shared" si="5"/>
        <v>0.51690057109352405</v>
      </c>
      <c r="G58" s="20">
        <f t="shared" si="6"/>
        <v>2.0699672575965553</v>
      </c>
      <c r="H58" s="20">
        <f t="shared" si="35"/>
        <v>0.99208692747432237</v>
      </c>
      <c r="I58" s="19">
        <f t="shared" si="8"/>
        <v>1.2723375379691849E-2</v>
      </c>
      <c r="J58" s="22">
        <f t="shared" si="9"/>
        <v>3.2821839332004172</v>
      </c>
      <c r="K58" s="19">
        <f t="shared" si="10"/>
        <v>1.2643113325015031E-2</v>
      </c>
      <c r="L58" s="22">
        <f t="shared" si="11"/>
        <v>3.3239443914477196</v>
      </c>
      <c r="M58" s="19">
        <f t="shared" si="12"/>
        <v>1.2541151330807373E-2</v>
      </c>
      <c r="N58" s="23">
        <f t="shared" si="13"/>
        <v>0.97361441939621896</v>
      </c>
      <c r="O58" s="23">
        <f t="shared" si="29"/>
        <v>0.87597222419971199</v>
      </c>
      <c r="P58" s="24">
        <f t="shared" si="14"/>
        <v>0.91019673119090838</v>
      </c>
      <c r="Q58" s="37">
        <f t="shared" si="15"/>
        <v>3.3239443914477196</v>
      </c>
      <c r="R58" s="37">
        <f t="shared" si="16"/>
        <v>1.2541151330807373E-2</v>
      </c>
      <c r="S58" s="37">
        <f t="shared" si="23"/>
        <v>0.97361441939621896</v>
      </c>
      <c r="T58" s="37">
        <f t="shared" si="17"/>
        <v>1.2541151330807373E-2</v>
      </c>
      <c r="U58" s="27">
        <f t="shared" si="18"/>
        <v>8.7788059315651538E-3</v>
      </c>
      <c r="V58" s="38">
        <f t="shared" si="24"/>
        <v>-1.2541151330807373E-2</v>
      </c>
      <c r="W58" s="38">
        <f t="shared" si="19"/>
        <v>-3.3239443914477196</v>
      </c>
      <c r="X58" s="39">
        <f t="shared" si="30"/>
        <v>-1.2541151330807373E-2</v>
      </c>
      <c r="Y58" s="39">
        <f t="shared" si="31"/>
        <v>0.97361441939621896</v>
      </c>
      <c r="Z58" s="39">
        <f t="shared" si="32"/>
        <v>-1.232897586561351E-2</v>
      </c>
      <c r="AA58" s="39">
        <f t="shared" si="33"/>
        <v>-3.4193072553715305</v>
      </c>
      <c r="AB58" s="53">
        <f t="shared" si="20"/>
        <v>1.2541151330807373E-2</v>
      </c>
      <c r="AC58" s="53">
        <f t="shared" si="21"/>
        <v>3.3239443914477196</v>
      </c>
      <c r="AD58" s="53">
        <f t="shared" si="22"/>
        <v>0.97361441939621896</v>
      </c>
    </row>
    <row r="59" spans="2:30" s="32" customFormat="1" ht="13" x14ac:dyDescent="0.3">
      <c r="B59" s="19">
        <f t="shared" si="3"/>
        <v>1.5904219224614812E-3</v>
      </c>
      <c r="C59" s="20">
        <f t="shared" si="4"/>
        <v>1.1698440787057021</v>
      </c>
      <c r="D59" s="19">
        <f t="shared" si="34"/>
        <v>1.3041459764184145E-2</v>
      </c>
      <c r="E59" s="21">
        <v>8.1999999999999993</v>
      </c>
      <c r="F59" s="20">
        <f t="shared" si="5"/>
        <v>0.51690057109352405</v>
      </c>
      <c r="G59" s="20">
        <f t="shared" si="6"/>
        <v>2.0699672575965553</v>
      </c>
      <c r="H59" s="20">
        <f t="shared" si="35"/>
        <v>0.99249179031715073</v>
      </c>
      <c r="I59" s="19">
        <f t="shared" si="8"/>
        <v>1.3041459764184145E-2</v>
      </c>
      <c r="J59" s="22">
        <f t="shared" si="9"/>
        <v>3.1921113114893718</v>
      </c>
      <c r="K59" s="19">
        <f t="shared" si="10"/>
        <v>1.2957152133062427E-2</v>
      </c>
      <c r="L59" s="22">
        <f t="shared" si="11"/>
        <v>3.2337411027209573</v>
      </c>
      <c r="M59" s="19">
        <f t="shared" si="12"/>
        <v>1.2857957124736462E-2</v>
      </c>
      <c r="N59" s="23">
        <f t="shared" si="13"/>
        <v>0.97492911693174522</v>
      </c>
      <c r="O59" s="23">
        <f t="shared" si="29"/>
        <v>0.87933801855518812</v>
      </c>
      <c r="P59" s="24">
        <f t="shared" si="14"/>
        <v>0.91250361096179988</v>
      </c>
      <c r="Q59" s="37">
        <f t="shared" si="15"/>
        <v>3.2337411027209573</v>
      </c>
      <c r="R59" s="37">
        <f t="shared" si="16"/>
        <v>1.2857957124736462E-2</v>
      </c>
      <c r="S59" s="37">
        <f t="shared" si="23"/>
        <v>0.97492911693174522</v>
      </c>
      <c r="T59" s="37">
        <f t="shared" si="17"/>
        <v>1.2857957124736462E-2</v>
      </c>
      <c r="U59" s="27">
        <f t="shared" si="18"/>
        <v>9.0005699873155175E-3</v>
      </c>
      <c r="V59" s="38">
        <f t="shared" si="24"/>
        <v>-1.2857957124736462E-2</v>
      </c>
      <c r="W59" s="38">
        <f t="shared" si="19"/>
        <v>-3.2337411027209573</v>
      </c>
      <c r="X59" s="39">
        <f t="shared" si="30"/>
        <v>-1.2857957124736462E-2</v>
      </c>
      <c r="Y59" s="39">
        <f t="shared" si="31"/>
        <v>0.97492911693174522</v>
      </c>
      <c r="Z59" s="39">
        <f t="shared" si="32"/>
        <v>-1.2643113325015031E-2</v>
      </c>
      <c r="AA59" s="39">
        <f t="shared" si="33"/>
        <v>-3.3239443914477196</v>
      </c>
      <c r="AB59" s="53">
        <f t="shared" si="20"/>
        <v>1.2857957124736462E-2</v>
      </c>
      <c r="AC59" s="53">
        <f t="shared" si="21"/>
        <v>3.2337411027209573</v>
      </c>
      <c r="AD59" s="53">
        <f t="shared" si="22"/>
        <v>0.97492911693174522</v>
      </c>
    </row>
    <row r="60" spans="2:30" s="32" customFormat="1" ht="13" x14ac:dyDescent="0.3">
      <c r="B60" s="19">
        <f t="shared" si="3"/>
        <v>1.5904219224614812E-3</v>
      </c>
      <c r="C60" s="20">
        <f t="shared" si="4"/>
        <v>1.1698440787057021</v>
      </c>
      <c r="D60" s="19">
        <f t="shared" si="34"/>
        <v>1.3359544148676442E-2</v>
      </c>
      <c r="E60" s="21">
        <v>8.4</v>
      </c>
      <c r="F60" s="20">
        <f t="shared" si="5"/>
        <v>0.51690057109352405</v>
      </c>
      <c r="G60" s="20">
        <f t="shared" si="6"/>
        <v>2.0699672575965553</v>
      </c>
      <c r="H60" s="20">
        <f t="shared" si="35"/>
        <v>0.99286646631965014</v>
      </c>
      <c r="I60" s="19">
        <f t="shared" si="8"/>
        <v>1.3359544148676442E-2</v>
      </c>
      <c r="J60" s="22">
        <f t="shared" si="9"/>
        <v>3.1067891813758517</v>
      </c>
      <c r="K60" s="19">
        <f t="shared" si="10"/>
        <v>1.3271092351696955E-2</v>
      </c>
      <c r="L60" s="22">
        <f t="shared" si="11"/>
        <v>3.1482944686050729</v>
      </c>
      <c r="M60" s="19">
        <f t="shared" si="12"/>
        <v>1.3174518418872494E-2</v>
      </c>
      <c r="N60" s="23">
        <f t="shared" si="13"/>
        <v>0.97614827973304152</v>
      </c>
      <c r="O60" s="23">
        <f t="shared" si="29"/>
        <v>0.88252632579831813</v>
      </c>
      <c r="P60" s="24">
        <f t="shared" si="14"/>
        <v>0.91469458046671837</v>
      </c>
      <c r="Q60" s="37">
        <f t="shared" si="15"/>
        <v>3.1482944686050729</v>
      </c>
      <c r="R60" s="37">
        <f t="shared" si="16"/>
        <v>1.3174518418872494E-2</v>
      </c>
      <c r="S60" s="37">
        <f t="shared" si="23"/>
        <v>0.97614827973304152</v>
      </c>
      <c r="T60" s="37">
        <f t="shared" si="17"/>
        <v>1.3174518418872494E-2</v>
      </c>
      <c r="U60" s="27">
        <f t="shared" si="18"/>
        <v>9.2221628932107509E-3</v>
      </c>
      <c r="V60" s="38">
        <f t="shared" si="24"/>
        <v>-1.3174518418872494E-2</v>
      </c>
      <c r="W60" s="38">
        <f t="shared" si="19"/>
        <v>-3.1482944686050729</v>
      </c>
      <c r="X60" s="39">
        <f t="shared" si="30"/>
        <v>-1.3174518418872494E-2</v>
      </c>
      <c r="Y60" s="39">
        <f t="shared" si="31"/>
        <v>0.97614827973304152</v>
      </c>
      <c r="Z60" s="39">
        <f t="shared" si="32"/>
        <v>-1.2957152133062427E-2</v>
      </c>
      <c r="AA60" s="39">
        <f t="shared" si="33"/>
        <v>-3.2337411027209573</v>
      </c>
      <c r="AB60" s="53">
        <f t="shared" si="20"/>
        <v>1.3174518418872494E-2</v>
      </c>
      <c r="AC60" s="53">
        <f t="shared" si="21"/>
        <v>3.1482944686050729</v>
      </c>
      <c r="AD60" s="53">
        <f t="shared" si="22"/>
        <v>0.97614827973304152</v>
      </c>
    </row>
    <row r="61" spans="2:30" s="32" customFormat="1" ht="13" x14ac:dyDescent="0.3">
      <c r="B61" s="19">
        <f t="shared" si="3"/>
        <v>1.5904219224614812E-3</v>
      </c>
      <c r="C61" s="20">
        <f t="shared" si="4"/>
        <v>1.1698440787057021</v>
      </c>
      <c r="D61" s="19">
        <f t="shared" si="34"/>
        <v>1.3677628533168737E-2</v>
      </c>
      <c r="E61" s="21">
        <v>8.6</v>
      </c>
      <c r="F61" s="20">
        <f t="shared" si="5"/>
        <v>0.51690057109352405</v>
      </c>
      <c r="G61" s="20">
        <f t="shared" si="6"/>
        <v>2.0699672575965553</v>
      </c>
      <c r="H61" s="20">
        <f t="shared" si="35"/>
        <v>0.99321387351083479</v>
      </c>
      <c r="I61" s="19">
        <f t="shared" si="8"/>
        <v>1.3677628533168737E-2</v>
      </c>
      <c r="J61" s="22">
        <f t="shared" si="9"/>
        <v>3.0258554946340106</v>
      </c>
      <c r="K61" s="19">
        <f t="shared" si="10"/>
        <v>1.3584934042801552E-2</v>
      </c>
      <c r="L61" s="22">
        <f t="shared" si="11"/>
        <v>3.0672420220846623</v>
      </c>
      <c r="M61" s="19">
        <f t="shared" si="12"/>
        <v>1.3490846393774104E-2</v>
      </c>
      <c r="N61" s="23">
        <f t="shared" si="13"/>
        <v>0.97728087686039944</v>
      </c>
      <c r="O61" s="23">
        <f t="shared" si="29"/>
        <v>0.88555067081773653</v>
      </c>
      <c r="P61" s="24">
        <f t="shared" si="14"/>
        <v>0.91677811635896334</v>
      </c>
      <c r="Q61" s="37">
        <f t="shared" si="15"/>
        <v>3.0672420220846623</v>
      </c>
      <c r="R61" s="37">
        <f t="shared" si="16"/>
        <v>1.3490846393774104E-2</v>
      </c>
      <c r="S61" s="37">
        <f t="shared" si="23"/>
        <v>0.97728087686039944</v>
      </c>
      <c r="T61" s="37">
        <f t="shared" si="17"/>
        <v>1.3490846393774104E-2</v>
      </c>
      <c r="U61" s="27">
        <f t="shared" si="18"/>
        <v>9.4435924756418772E-3</v>
      </c>
      <c r="V61" s="38">
        <f t="shared" si="24"/>
        <v>-1.3490846393774104E-2</v>
      </c>
      <c r="W61" s="38">
        <f t="shared" si="19"/>
        <v>-3.0672420220846623</v>
      </c>
      <c r="X61" s="39">
        <f t="shared" si="30"/>
        <v>-1.3490846393774104E-2</v>
      </c>
      <c r="Y61" s="39">
        <f t="shared" si="31"/>
        <v>0.97728087686039944</v>
      </c>
      <c r="Z61" s="39">
        <f t="shared" si="32"/>
        <v>-1.3271092351696955E-2</v>
      </c>
      <c r="AA61" s="39">
        <f t="shared" si="33"/>
        <v>-3.1482944686050729</v>
      </c>
      <c r="AB61" s="53">
        <f t="shared" si="20"/>
        <v>1.3490846393774104E-2</v>
      </c>
      <c r="AC61" s="53">
        <f t="shared" si="21"/>
        <v>3.0672420220846623</v>
      </c>
      <c r="AD61" s="53">
        <f t="shared" si="22"/>
        <v>0.97728087686039944</v>
      </c>
    </row>
    <row r="62" spans="2:30" s="32" customFormat="1" ht="13" x14ac:dyDescent="0.3">
      <c r="B62" s="19">
        <f t="shared" si="3"/>
        <v>1.5904219224614812E-3</v>
      </c>
      <c r="C62" s="20">
        <f t="shared" si="4"/>
        <v>1.1698440787057021</v>
      </c>
      <c r="D62" s="19">
        <f t="shared" si="34"/>
        <v>1.399571291766105E-2</v>
      </c>
      <c r="E62" s="21">
        <v>8.8000000000000096</v>
      </c>
      <c r="F62" s="20">
        <f t="shared" si="5"/>
        <v>0.51690057109352405</v>
      </c>
      <c r="G62" s="20">
        <f t="shared" si="6"/>
        <v>2.0699672575965553</v>
      </c>
      <c r="H62" s="20">
        <f t="shared" si="35"/>
        <v>0.99353658680795243</v>
      </c>
      <c r="I62" s="19">
        <f t="shared" si="8"/>
        <v>1.399571291766105E-2</v>
      </c>
      <c r="J62" s="22">
        <f t="shared" si="9"/>
        <v>2.9489837165157642</v>
      </c>
      <c r="K62" s="19">
        <f t="shared" si="10"/>
        <v>1.3898677268200909E-2</v>
      </c>
      <c r="L62" s="22">
        <f t="shared" si="11"/>
        <v>2.990256846010976</v>
      </c>
      <c r="M62" s="19">
        <f t="shared" si="12"/>
        <v>1.3806951139449523E-2</v>
      </c>
      <c r="N62" s="23">
        <f t="shared" si="13"/>
        <v>0.97833485751818661</v>
      </c>
      <c r="O62" s="23">
        <f t="shared" si="29"/>
        <v>0.88842325201451589</v>
      </c>
      <c r="P62" s="24">
        <f t="shared" si="14"/>
        <v>0.91876189260607011</v>
      </c>
      <c r="Q62" s="37">
        <f t="shared" si="15"/>
        <v>2.990256846010976</v>
      </c>
      <c r="R62" s="37">
        <f t="shared" si="16"/>
        <v>1.3806951139449523E-2</v>
      </c>
      <c r="S62" s="37">
        <f t="shared" si="23"/>
        <v>0.97833485751818661</v>
      </c>
      <c r="T62" s="37">
        <f t="shared" si="17"/>
        <v>1.3806951139449523E-2</v>
      </c>
      <c r="U62" s="27">
        <f t="shared" si="18"/>
        <v>9.6648657976146739E-3</v>
      </c>
      <c r="V62" s="38">
        <f t="shared" si="24"/>
        <v>-1.3806951139449523E-2</v>
      </c>
      <c r="W62" s="38">
        <f t="shared" si="19"/>
        <v>-2.990256846010976</v>
      </c>
      <c r="X62" s="39">
        <f t="shared" si="30"/>
        <v>-1.3806951139449523E-2</v>
      </c>
      <c r="Y62" s="39">
        <f t="shared" si="31"/>
        <v>0.97833485751818661</v>
      </c>
      <c r="Z62" s="39">
        <f t="shared" si="32"/>
        <v>-1.3584934042801552E-2</v>
      </c>
      <c r="AA62" s="39">
        <f t="shared" si="33"/>
        <v>-3.0672420220846623</v>
      </c>
      <c r="AB62" s="53">
        <f t="shared" si="20"/>
        <v>1.3806951139449523E-2</v>
      </c>
      <c r="AC62" s="53">
        <f t="shared" si="21"/>
        <v>2.990256846010976</v>
      </c>
      <c r="AD62" s="53">
        <f t="shared" si="22"/>
        <v>0.97833485751818661</v>
      </c>
    </row>
    <row r="63" spans="2:30" s="32" customFormat="1" ht="13" x14ac:dyDescent="0.3">
      <c r="B63" s="19">
        <f t="shared" si="3"/>
        <v>1.5904219224614812E-3</v>
      </c>
      <c r="C63" s="20">
        <f t="shared" si="4"/>
        <v>1.1698440787057021</v>
      </c>
      <c r="D63" s="19">
        <f t="shared" si="34"/>
        <v>1.4313797302153347E-2</v>
      </c>
      <c r="E63" s="21">
        <v>9.0000000000000107</v>
      </c>
      <c r="F63" s="20">
        <f t="shared" si="5"/>
        <v>0.51690057109352405</v>
      </c>
      <c r="G63" s="20">
        <f t="shared" si="6"/>
        <v>2.0699672575965553</v>
      </c>
      <c r="H63" s="20">
        <f t="shared" si="35"/>
        <v>0.99383688516228619</v>
      </c>
      <c r="I63" s="19">
        <f t="shared" si="8"/>
        <v>1.4313797302153347E-2</v>
      </c>
      <c r="J63" s="22">
        <f t="shared" si="9"/>
        <v>2.875878615710814</v>
      </c>
      <c r="K63" s="19">
        <f t="shared" si="10"/>
        <v>1.4212322089661545E-2</v>
      </c>
      <c r="L63" s="22">
        <f t="shared" si="11"/>
        <v>2.9170433592816964</v>
      </c>
      <c r="M63" s="19">
        <f t="shared" si="12"/>
        <v>1.412284178461558E-2</v>
      </c>
      <c r="N63" s="23">
        <f t="shared" si="13"/>
        <v>0.97931728594486522</v>
      </c>
      <c r="O63" s="23">
        <f t="shared" si="29"/>
        <v>0.89115509853426511</v>
      </c>
      <c r="P63" s="24">
        <f t="shared" si="14"/>
        <v>0.92065287282944142</v>
      </c>
      <c r="Q63" s="37">
        <f t="shared" si="15"/>
        <v>2.9170433592816964</v>
      </c>
      <c r="R63" s="37">
        <f t="shared" si="16"/>
        <v>1.412284178461558E-2</v>
      </c>
      <c r="S63" s="37">
        <f t="shared" si="23"/>
        <v>0.97931728594486522</v>
      </c>
      <c r="T63" s="37">
        <f t="shared" si="17"/>
        <v>1.412284178461558E-2</v>
      </c>
      <c r="U63" s="27">
        <f t="shared" si="18"/>
        <v>9.8859892492309011E-3</v>
      </c>
      <c r="V63" s="38">
        <f t="shared" si="24"/>
        <v>-1.412284178461558E-2</v>
      </c>
      <c r="W63" s="38">
        <f t="shared" si="19"/>
        <v>-2.9170433592816964</v>
      </c>
      <c r="X63" s="39">
        <f t="shared" si="30"/>
        <v>-1.412284178461558E-2</v>
      </c>
      <c r="Y63" s="39">
        <f t="shared" si="31"/>
        <v>0.97931728594486522</v>
      </c>
      <c r="Z63" s="39">
        <f t="shared" si="32"/>
        <v>-1.3898677268200909E-2</v>
      </c>
      <c r="AA63" s="39">
        <f t="shared" si="33"/>
        <v>-2.990256846010976</v>
      </c>
      <c r="AB63" s="53">
        <f t="shared" si="20"/>
        <v>1.412284178461558E-2</v>
      </c>
      <c r="AC63" s="53">
        <f t="shared" si="21"/>
        <v>2.9170433592816964</v>
      </c>
      <c r="AD63" s="53">
        <f t="shared" si="22"/>
        <v>0.97931728594486522</v>
      </c>
    </row>
    <row r="64" spans="2:30" s="32" customFormat="1" ht="13" x14ac:dyDescent="0.3">
      <c r="B64" s="19">
        <f t="shared" si="3"/>
        <v>1.5904219224614812E-3</v>
      </c>
      <c r="C64" s="20">
        <f t="shared" si="4"/>
        <v>1.1698440787057021</v>
      </c>
      <c r="D64" s="19">
        <f t="shared" si="34"/>
        <v>1.4631881686645642E-2</v>
      </c>
      <c r="E64" s="21">
        <v>9.2000000000000099</v>
      </c>
      <c r="F64" s="20">
        <f t="shared" si="5"/>
        <v>0.51690057109352405</v>
      </c>
      <c r="G64" s="20">
        <f t="shared" si="6"/>
        <v>2.0699672575965553</v>
      </c>
      <c r="H64" s="20">
        <f t="shared" si="35"/>
        <v>0.99411679133998077</v>
      </c>
      <c r="I64" s="19">
        <f t="shared" si="8"/>
        <v>1.4631881686645642E-2</v>
      </c>
      <c r="J64" s="22">
        <f t="shared" si="9"/>
        <v>2.8062726341075952</v>
      </c>
      <c r="K64" s="19">
        <f t="shared" si="10"/>
        <v>1.4525868568891659E-2</v>
      </c>
      <c r="L64" s="22">
        <f t="shared" si="11"/>
        <v>2.8473336832703287</v>
      </c>
      <c r="M64" s="19">
        <f t="shared" si="12"/>
        <v>1.4438526608157341E-2</v>
      </c>
      <c r="N64" s="23">
        <f t="shared" si="13"/>
        <v>0.98023445611863458</v>
      </c>
      <c r="O64" s="23">
        <f t="shared" si="29"/>
        <v>0.8937562058481221</v>
      </c>
      <c r="P64" s="24">
        <f t="shared" si="14"/>
        <v>0.92245739024689299</v>
      </c>
      <c r="Q64" s="37">
        <f t="shared" si="15"/>
        <v>2.8473336832703287</v>
      </c>
      <c r="R64" s="37">
        <f t="shared" si="16"/>
        <v>1.4438526608157341E-2</v>
      </c>
      <c r="S64" s="37">
        <f t="shared" si="23"/>
        <v>0.98023445611863458</v>
      </c>
      <c r="T64" s="37">
        <f t="shared" si="17"/>
        <v>1.4438526608157341E-2</v>
      </c>
      <c r="U64" s="27">
        <f t="shared" si="18"/>
        <v>1.0106968625710146E-2</v>
      </c>
      <c r="V64" s="38">
        <f t="shared" si="24"/>
        <v>-1.4438526608157341E-2</v>
      </c>
      <c r="W64" s="38">
        <f t="shared" si="19"/>
        <v>-2.8473336832703287</v>
      </c>
      <c r="X64" s="39">
        <f t="shared" si="30"/>
        <v>-1.4438526608157341E-2</v>
      </c>
      <c r="Y64" s="39">
        <f t="shared" si="31"/>
        <v>0.98023445611863458</v>
      </c>
      <c r="Z64" s="39">
        <f t="shared" si="32"/>
        <v>-1.4212322089661545E-2</v>
      </c>
      <c r="AA64" s="39">
        <f t="shared" si="33"/>
        <v>-2.9170433592816964</v>
      </c>
      <c r="AB64" s="53">
        <f t="shared" si="20"/>
        <v>1.4438526608157341E-2</v>
      </c>
      <c r="AC64" s="53">
        <f t="shared" si="21"/>
        <v>2.8473336832703287</v>
      </c>
      <c r="AD64" s="53">
        <f t="shared" si="22"/>
        <v>0.98023445611863458</v>
      </c>
    </row>
    <row r="65" spans="2:30" s="32" customFormat="1" ht="13" x14ac:dyDescent="0.3">
      <c r="B65" s="19">
        <f t="shared" si="3"/>
        <v>1.5904219224614812E-3</v>
      </c>
      <c r="C65" s="20">
        <f t="shared" si="4"/>
        <v>1.1698440787057021</v>
      </c>
      <c r="D65" s="19">
        <f t="shared" si="34"/>
        <v>1.4949966071137938E-2</v>
      </c>
      <c r="E65" s="21">
        <v>9.4000000000000092</v>
      </c>
      <c r="F65" s="20">
        <f t="shared" si="5"/>
        <v>0.51690057109352405</v>
      </c>
      <c r="G65" s="20">
        <f t="shared" si="6"/>
        <v>2.0699672575965553</v>
      </c>
      <c r="H65" s="20">
        <f t="shared" si="35"/>
        <v>0.99437810562004325</v>
      </c>
      <c r="I65" s="19">
        <f t="shared" si="8"/>
        <v>1.4949966071137938E-2</v>
      </c>
      <c r="J65" s="22">
        <f t="shared" si="9"/>
        <v>2.7399227460757767</v>
      </c>
      <c r="K65" s="19">
        <f t="shared" si="10"/>
        <v>1.4839316767542077E-2</v>
      </c>
      <c r="L65" s="22">
        <f t="shared" si="11"/>
        <v>2.7808844981671483</v>
      </c>
      <c r="M65" s="19">
        <f t="shared" si="12"/>
        <v>1.47540131355608E-2</v>
      </c>
      <c r="N65" s="23">
        <f t="shared" si="13"/>
        <v>0.98109198962705491</v>
      </c>
      <c r="O65" s="23">
        <f t="shared" si="29"/>
        <v>0.89623565305346464</v>
      </c>
      <c r="P65" s="24">
        <f t="shared" si="14"/>
        <v>0.92418121710770429</v>
      </c>
      <c r="Q65" s="37">
        <f t="shared" si="15"/>
        <v>2.7808844981671483</v>
      </c>
      <c r="R65" s="37">
        <f t="shared" si="16"/>
        <v>1.47540131355608E-2</v>
      </c>
      <c r="S65" s="37">
        <f t="shared" si="23"/>
        <v>0.98109198962705491</v>
      </c>
      <c r="T65" s="37">
        <f t="shared" si="17"/>
        <v>1.47540131355608E-2</v>
      </c>
      <c r="U65" s="27">
        <f t="shared" si="18"/>
        <v>1.0327809194892568E-2</v>
      </c>
      <c r="V65" s="38">
        <f t="shared" si="24"/>
        <v>-1.47540131355608E-2</v>
      </c>
      <c r="W65" s="38">
        <f t="shared" si="19"/>
        <v>-2.7808844981671483</v>
      </c>
      <c r="X65" s="39">
        <f t="shared" si="30"/>
        <v>-1.47540131355608E-2</v>
      </c>
      <c r="Y65" s="39">
        <f t="shared" si="31"/>
        <v>0.98109198962705491</v>
      </c>
      <c r="Z65" s="39">
        <f t="shared" si="32"/>
        <v>-1.4525868568891659E-2</v>
      </c>
      <c r="AA65" s="39">
        <f t="shared" si="33"/>
        <v>-2.8473336832703287</v>
      </c>
      <c r="AB65" s="53">
        <f t="shared" si="20"/>
        <v>1.47540131355608E-2</v>
      </c>
      <c r="AC65" s="53">
        <f t="shared" si="21"/>
        <v>2.7808844981671483</v>
      </c>
      <c r="AD65" s="53">
        <f t="shared" si="22"/>
        <v>0.98109198962705491</v>
      </c>
    </row>
    <row r="66" spans="2:30" s="32" customFormat="1" ht="13" x14ac:dyDescent="0.3">
      <c r="B66" s="19">
        <f t="shared" si="3"/>
        <v>1.5904219224614812E-3</v>
      </c>
      <c r="C66" s="20">
        <f t="shared" si="4"/>
        <v>1.1698440787057021</v>
      </c>
      <c r="D66" s="19">
        <f t="shared" si="34"/>
        <v>1.5268050455630235E-2</v>
      </c>
      <c r="E66" s="21">
        <v>9.6000000000000103</v>
      </c>
      <c r="F66" s="20">
        <f t="shared" si="5"/>
        <v>0.51690057109352405</v>
      </c>
      <c r="G66" s="20">
        <f t="shared" si="6"/>
        <v>2.0699672575965553</v>
      </c>
      <c r="H66" s="20">
        <f t="shared" si="35"/>
        <v>0.99462243444667342</v>
      </c>
      <c r="I66" s="19">
        <f t="shared" si="8"/>
        <v>1.5268050455630235E-2</v>
      </c>
      <c r="J66" s="22">
        <f t="shared" si="9"/>
        <v>2.6766077325721054</v>
      </c>
      <c r="K66" s="19">
        <f t="shared" si="10"/>
        <v>1.5152666747205019E-2</v>
      </c>
      <c r="L66" s="22">
        <f t="shared" si="11"/>
        <v>2.7174743144829461</v>
      </c>
      <c r="M66" s="19">
        <f t="shared" si="12"/>
        <v>1.5069308222608255E-2</v>
      </c>
      <c r="N66" s="23">
        <f t="shared" si="13"/>
        <v>0.98189491944272811</v>
      </c>
      <c r="O66" s="23">
        <f t="shared" si="29"/>
        <v>0.89860170468347222</v>
      </c>
      <c r="P66" s="24">
        <f t="shared" si="14"/>
        <v>0.92582962518928169</v>
      </c>
      <c r="Q66" s="37">
        <f t="shared" si="15"/>
        <v>2.7174743144829461</v>
      </c>
      <c r="R66" s="37">
        <f t="shared" si="16"/>
        <v>1.5069308222608255E-2</v>
      </c>
      <c r="S66" s="37">
        <f t="shared" si="23"/>
        <v>0.98189491944272811</v>
      </c>
      <c r="T66" s="37">
        <f t="shared" si="17"/>
        <v>1.5069308222608255E-2</v>
      </c>
      <c r="U66" s="27">
        <f t="shared" si="18"/>
        <v>1.054851575582578E-2</v>
      </c>
      <c r="V66" s="38">
        <f t="shared" si="24"/>
        <v>-1.5069308222608255E-2</v>
      </c>
      <c r="W66" s="38">
        <f t="shared" si="19"/>
        <v>-2.7174743144829461</v>
      </c>
      <c r="X66" s="39">
        <f t="shared" si="30"/>
        <v>-1.5069308222608255E-2</v>
      </c>
      <c r="Y66" s="39">
        <f t="shared" si="31"/>
        <v>0.98189491944272811</v>
      </c>
      <c r="Z66" s="39">
        <f t="shared" si="32"/>
        <v>-1.4839316767542077E-2</v>
      </c>
      <c r="AA66" s="39">
        <f t="shared" si="33"/>
        <v>-2.7808844981671483</v>
      </c>
      <c r="AB66" s="53">
        <f t="shared" si="20"/>
        <v>1.5069308222608255E-2</v>
      </c>
      <c r="AC66" s="53">
        <f t="shared" si="21"/>
        <v>2.7174743144829461</v>
      </c>
      <c r="AD66" s="53">
        <f t="shared" si="22"/>
        <v>0.98189491944272811</v>
      </c>
    </row>
    <row r="67" spans="2:30" s="32" customFormat="1" ht="13" x14ac:dyDescent="0.3">
      <c r="B67" s="19">
        <f t="shared" si="3"/>
        <v>1.5904219224614812E-3</v>
      </c>
      <c r="C67" s="20">
        <f t="shared" si="4"/>
        <v>1.1698440787057021</v>
      </c>
      <c r="D67" s="19">
        <f t="shared" si="34"/>
        <v>1.558613484012253E-2</v>
      </c>
      <c r="E67" s="21">
        <v>9.8000000000000096</v>
      </c>
      <c r="F67" s="20">
        <f t="shared" si="5"/>
        <v>0.51690057109352405</v>
      </c>
      <c r="G67" s="20">
        <f t="shared" si="6"/>
        <v>2.0699672575965553</v>
      </c>
      <c r="H67" s="20">
        <f t="shared" si="35"/>
        <v>0.99485121487885719</v>
      </c>
      <c r="I67" s="19">
        <f t="shared" si="8"/>
        <v>1.558613484012253E-2</v>
      </c>
      <c r="J67" s="22">
        <f t="shared" si="9"/>
        <v>2.6161258080178778</v>
      </c>
      <c r="K67" s="19">
        <f t="shared" si="10"/>
        <v>1.546591856941504E-2</v>
      </c>
      <c r="L67" s="22">
        <f t="shared" si="11"/>
        <v>2.6569010976203686</v>
      </c>
      <c r="M67" s="19">
        <f t="shared" si="12"/>
        <v>1.5384418128245534E-2</v>
      </c>
      <c r="N67" s="23">
        <f t="shared" si="13"/>
        <v>0.98264776185918634</v>
      </c>
      <c r="O67" s="23">
        <f t="shared" si="29"/>
        <v>0.90086189934252359</v>
      </c>
      <c r="P67" s="24">
        <f t="shared" si="14"/>
        <v>0.92740743866362718</v>
      </c>
      <c r="Q67" s="37">
        <f t="shared" si="15"/>
        <v>2.6569010976203686</v>
      </c>
      <c r="R67" s="37">
        <f t="shared" si="16"/>
        <v>1.5384418128245534E-2</v>
      </c>
      <c r="S67" s="37">
        <f t="shared" si="23"/>
        <v>0.98264776185918634</v>
      </c>
      <c r="T67" s="37">
        <f t="shared" si="17"/>
        <v>1.5384418128245534E-2</v>
      </c>
      <c r="U67" s="27">
        <f t="shared" si="18"/>
        <v>1.0769092689771873E-2</v>
      </c>
      <c r="V67" s="38">
        <f t="shared" si="24"/>
        <v>-1.5384418128245534E-2</v>
      </c>
      <c r="W67" s="38">
        <f t="shared" si="19"/>
        <v>-2.6569010976203686</v>
      </c>
      <c r="X67" s="39">
        <f t="shared" si="30"/>
        <v>-1.5384418128245534E-2</v>
      </c>
      <c r="Y67" s="39">
        <f t="shared" si="31"/>
        <v>0.98264776185918634</v>
      </c>
      <c r="Z67" s="39">
        <f t="shared" si="32"/>
        <v>-1.5152666747205019E-2</v>
      </c>
      <c r="AA67" s="39">
        <f t="shared" si="33"/>
        <v>-2.7174743144829461</v>
      </c>
      <c r="AB67" s="53">
        <f t="shared" si="20"/>
        <v>1.5384418128245534E-2</v>
      </c>
      <c r="AC67" s="53">
        <f t="shared" si="21"/>
        <v>2.6569010976203686</v>
      </c>
      <c r="AD67" s="53">
        <f t="shared" si="22"/>
        <v>0.98264776185918634</v>
      </c>
    </row>
    <row r="68" spans="2:30" s="32" customFormat="1" ht="13" x14ac:dyDescent="0.3">
      <c r="B68" s="19">
        <f t="shared" si="3"/>
        <v>1.5904219224614812E-3</v>
      </c>
      <c r="C68" s="20">
        <f t="shared" si="4"/>
        <v>1.1698440787057021</v>
      </c>
      <c r="D68" s="19">
        <f t="shared" si="34"/>
        <v>1.590421922461481E-2</v>
      </c>
      <c r="E68" s="21">
        <v>10</v>
      </c>
      <c r="F68" s="20">
        <f t="shared" si="5"/>
        <v>0.51690057109352405</v>
      </c>
      <c r="G68" s="20">
        <f t="shared" si="6"/>
        <v>2.0699672575965553</v>
      </c>
      <c r="H68" s="20">
        <f t="shared" si="35"/>
        <v>0.995065735525411</v>
      </c>
      <c r="I68" s="19">
        <f t="shared" si="8"/>
        <v>1.590421922461481E-2</v>
      </c>
      <c r="J68" s="22">
        <f t="shared" si="9"/>
        <v>2.5582925482018672</v>
      </c>
      <c r="K68" s="19">
        <f t="shared" si="10"/>
        <v>1.5779072295648885E-2</v>
      </c>
      <c r="L68" s="22">
        <f t="shared" si="11"/>
        <v>2.5989801937291683</v>
      </c>
      <c r="M68" s="19">
        <f t="shared" si="12"/>
        <v>1.5699348578206242E-2</v>
      </c>
      <c r="N68" s="23">
        <f t="shared" si="13"/>
        <v>0.98335457844689211</v>
      </c>
      <c r="O68" s="23">
        <f t="shared" si="29"/>
        <v>0.90302312709965793</v>
      </c>
      <c r="P68" s="24">
        <f t="shared" si="14"/>
        <v>0.92891908042845595</v>
      </c>
      <c r="Q68" s="37">
        <f t="shared" si="15"/>
        <v>2.5989801937291683</v>
      </c>
      <c r="R68" s="37">
        <f t="shared" si="16"/>
        <v>1.5699348578206242E-2</v>
      </c>
      <c r="S68" s="37">
        <f t="shared" si="23"/>
        <v>0.98335457844689211</v>
      </c>
      <c r="T68" s="37">
        <f t="shared" si="17"/>
        <v>1.5699348578206242E-2</v>
      </c>
      <c r="U68" s="27">
        <f t="shared" si="18"/>
        <v>1.0989544004744355E-2</v>
      </c>
      <c r="V68" s="38">
        <f t="shared" si="24"/>
        <v>-1.5699348578206242E-2</v>
      </c>
      <c r="W68" s="38">
        <f t="shared" si="19"/>
        <v>-2.5989801937291683</v>
      </c>
      <c r="X68" s="39">
        <f t="shared" si="30"/>
        <v>-1.5699348578206242E-2</v>
      </c>
      <c r="Y68" s="39">
        <f t="shared" si="31"/>
        <v>0.98335457844689211</v>
      </c>
      <c r="Z68" s="39">
        <f t="shared" si="32"/>
        <v>-1.546591856941504E-2</v>
      </c>
      <c r="AA68" s="39">
        <f t="shared" si="33"/>
        <v>-2.6569010976203686</v>
      </c>
      <c r="AB68" s="53">
        <f t="shared" si="20"/>
        <v>1.5699348578206242E-2</v>
      </c>
      <c r="AC68" s="53">
        <f t="shared" si="21"/>
        <v>2.5989801937291683</v>
      </c>
      <c r="AD68" s="53">
        <f t="shared" si="22"/>
        <v>0.98335457844689211</v>
      </c>
    </row>
    <row r="69" spans="2:30" s="32" customFormat="1" ht="13" x14ac:dyDescent="0.3">
      <c r="B69" s="19">
        <f t="shared" si="3"/>
        <v>1.5904219224614812E-3</v>
      </c>
      <c r="C69" s="20">
        <f t="shared" si="4"/>
        <v>1.1698440787057021</v>
      </c>
      <c r="D69" s="19">
        <f t="shared" si="34"/>
        <v>1.6222303609107105E-2</v>
      </c>
      <c r="E69" s="21">
        <v>10.199999999999999</v>
      </c>
      <c r="F69" s="20">
        <f t="shared" si="5"/>
        <v>0.51690057109352405</v>
      </c>
      <c r="G69" s="20">
        <f t="shared" si="6"/>
        <v>2.0699672575965553</v>
      </c>
      <c r="H69" s="20">
        <f t="shared" si="35"/>
        <v>0.99526715452976422</v>
      </c>
      <c r="I69" s="19">
        <f t="shared" si="8"/>
        <v>1.6222303609107105E-2</v>
      </c>
      <c r="J69" s="22">
        <f t="shared" si="9"/>
        <v>2.5029390758973791</v>
      </c>
      <c r="K69" s="19">
        <f t="shared" si="10"/>
        <v>1.6092127987325559E-2</v>
      </c>
      <c r="L69" s="22">
        <f t="shared" si="11"/>
        <v>2.5435425135016843</v>
      </c>
      <c r="M69" s="19">
        <f t="shared" si="12"/>
        <v>1.6014104820723896E-2</v>
      </c>
      <c r="N69" s="23">
        <f t="shared" si="13"/>
        <v>0.98401902956949305</v>
      </c>
      <c r="O69" s="23">
        <f t="shared" si="29"/>
        <v>0.9050916972573998</v>
      </c>
      <c r="P69" s="24">
        <f t="shared" si="14"/>
        <v>0.93036861282264482</v>
      </c>
      <c r="Q69" s="37">
        <f t="shared" si="15"/>
        <v>2.5435425135016843</v>
      </c>
      <c r="R69" s="37">
        <f t="shared" si="16"/>
        <v>1.6014104820723896E-2</v>
      </c>
      <c r="S69" s="37">
        <f t="shared" si="23"/>
        <v>0.98401902956949305</v>
      </c>
      <c r="T69" s="37">
        <f t="shared" si="17"/>
        <v>1.6014104820723896E-2</v>
      </c>
      <c r="U69" s="27">
        <f t="shared" si="18"/>
        <v>1.1209873374506711E-2</v>
      </c>
      <c r="V69" s="38">
        <f t="shared" si="24"/>
        <v>-1.6014104820723896E-2</v>
      </c>
      <c r="W69" s="38">
        <f t="shared" si="19"/>
        <v>-2.5435425135016843</v>
      </c>
      <c r="X69" s="39">
        <f t="shared" si="30"/>
        <v>-1.6014104820723896E-2</v>
      </c>
      <c r="Y69" s="39">
        <f t="shared" si="31"/>
        <v>0.98401902956949305</v>
      </c>
      <c r="Z69" s="39">
        <f t="shared" si="32"/>
        <v>-1.5779072295648885E-2</v>
      </c>
      <c r="AA69" s="39">
        <f t="shared" si="33"/>
        <v>-2.5989801937291683</v>
      </c>
      <c r="AB69" s="53">
        <f t="shared" si="20"/>
        <v>1.6014104820723896E-2</v>
      </c>
      <c r="AC69" s="53">
        <f t="shared" si="21"/>
        <v>2.5435425135016843</v>
      </c>
      <c r="AD69" s="53">
        <f t="shared" si="22"/>
        <v>0.98401902956949305</v>
      </c>
    </row>
    <row r="70" spans="2:30" s="32" customFormat="1" ht="13" x14ac:dyDescent="0.3">
      <c r="B70" s="19">
        <f t="shared" si="3"/>
        <v>1.5904219224614812E-3</v>
      </c>
      <c r="C70" s="20">
        <f t="shared" si="4"/>
        <v>1.1698440787057021</v>
      </c>
      <c r="D70" s="19">
        <f t="shared" si="34"/>
        <v>1.6540387993599404E-2</v>
      </c>
      <c r="E70" s="21">
        <v>10.4</v>
      </c>
      <c r="F70" s="20">
        <f t="shared" si="5"/>
        <v>0.51690057109352405</v>
      </c>
      <c r="G70" s="20">
        <f t="shared" si="6"/>
        <v>2.0699672575965553</v>
      </c>
      <c r="H70" s="20">
        <f t="shared" si="35"/>
        <v>0.99545651506910282</v>
      </c>
      <c r="I70" s="19">
        <f t="shared" si="8"/>
        <v>1.6540387993599404E-2</v>
      </c>
      <c r="J70" s="22">
        <f t="shared" si="9"/>
        <v>2.4499104678112964</v>
      </c>
      <c r="K70" s="19">
        <f t="shared" si="10"/>
        <v>1.6405085705806413E-2</v>
      </c>
      <c r="L70" s="22">
        <f t="shared" si="11"/>
        <v>2.4904329374984759</v>
      </c>
      <c r="M70" s="19">
        <f t="shared" si="12"/>
        <v>1.6328691675448648E-2</v>
      </c>
      <c r="N70" s="23">
        <f t="shared" si="13"/>
        <v>0.98464442074014469</v>
      </c>
      <c r="O70" s="23">
        <f t="shared" si="29"/>
        <v>0.90707339785453445</v>
      </c>
      <c r="P70" s="24">
        <f t="shared" si="14"/>
        <v>0.93175977350130412</v>
      </c>
      <c r="Q70" s="37">
        <f t="shared" si="15"/>
        <v>2.4904329374984759</v>
      </c>
      <c r="R70" s="37">
        <f t="shared" si="16"/>
        <v>1.6328691675448648E-2</v>
      </c>
      <c r="S70" s="37">
        <f t="shared" si="23"/>
        <v>0.98464442074014469</v>
      </c>
      <c r="T70" s="37">
        <f t="shared" si="17"/>
        <v>1.6328691675448648E-2</v>
      </c>
      <c r="U70" s="27">
        <f t="shared" si="18"/>
        <v>1.1430084172814062E-2</v>
      </c>
      <c r="V70" s="38">
        <f t="shared" si="24"/>
        <v>-1.6328691675448648E-2</v>
      </c>
      <c r="W70" s="38">
        <f t="shared" si="19"/>
        <v>-2.4904329374984759</v>
      </c>
      <c r="X70" s="39">
        <f t="shared" si="30"/>
        <v>-1.6328691675448648E-2</v>
      </c>
      <c r="Y70" s="39">
        <f t="shared" si="31"/>
        <v>0.98464442074014469</v>
      </c>
      <c r="Z70" s="39">
        <f t="shared" si="32"/>
        <v>-1.6092127987325559E-2</v>
      </c>
      <c r="AA70" s="39">
        <f t="shared" si="33"/>
        <v>-2.5435425135016843</v>
      </c>
      <c r="AB70" s="53">
        <f t="shared" si="20"/>
        <v>1.6328691675448648E-2</v>
      </c>
      <c r="AC70" s="53">
        <f t="shared" si="21"/>
        <v>2.4904329374984759</v>
      </c>
      <c r="AD70" s="53">
        <f t="shared" si="22"/>
        <v>0.98464442074014469</v>
      </c>
    </row>
    <row r="71" spans="2:30" ht="15" customHeight="1" x14ac:dyDescent="0.3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2:30" ht="15" customHeight="1" x14ac:dyDescent="0.3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2:30" ht="27.5" x14ac:dyDescent="0.3">
      <c r="B73" s="75" t="s">
        <v>61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40"/>
      <c r="P73" s="74" t="s">
        <v>34</v>
      </c>
      <c r="Q73" s="74"/>
      <c r="R73" s="74"/>
      <c r="S73" s="74"/>
      <c r="T73" s="15" t="s">
        <v>35</v>
      </c>
      <c r="U73" s="70" t="s">
        <v>9</v>
      </c>
      <c r="V73" s="70"/>
      <c r="W73" s="70"/>
      <c r="X73" s="70"/>
      <c r="Y73" s="70" t="s">
        <v>21</v>
      </c>
      <c r="Z73" s="70"/>
      <c r="AA73" s="70" t="s">
        <v>10</v>
      </c>
      <c r="AB73" s="70"/>
      <c r="AC73" s="70"/>
    </row>
    <row r="74" spans="2:30" ht="23" x14ac:dyDescent="0.3">
      <c r="B74" s="16" t="s">
        <v>53</v>
      </c>
      <c r="C74" s="16" t="s">
        <v>54</v>
      </c>
      <c r="D74" s="16" t="s">
        <v>3</v>
      </c>
      <c r="E74" s="16" t="s">
        <v>4</v>
      </c>
      <c r="F74" s="16" t="s">
        <v>55</v>
      </c>
      <c r="G74" s="16" t="s">
        <v>56</v>
      </c>
      <c r="H74" s="16" t="s">
        <v>31</v>
      </c>
      <c r="I74" s="16" t="s">
        <v>57</v>
      </c>
      <c r="J74" s="16" t="s">
        <v>58</v>
      </c>
      <c r="K74" s="16" t="s">
        <v>32</v>
      </c>
      <c r="L74" s="16" t="s">
        <v>59</v>
      </c>
      <c r="M74" s="16" t="s">
        <v>49</v>
      </c>
      <c r="N74" s="16" t="s">
        <v>50</v>
      </c>
      <c r="O74" s="17" t="s">
        <v>51</v>
      </c>
      <c r="P74" s="15" t="s">
        <v>15</v>
      </c>
      <c r="Q74" s="15" t="s">
        <v>16</v>
      </c>
      <c r="R74" s="15" t="s">
        <v>36</v>
      </c>
      <c r="S74" s="15" t="s">
        <v>16</v>
      </c>
      <c r="T74" s="16" t="s">
        <v>52</v>
      </c>
      <c r="U74" s="15" t="s">
        <v>16</v>
      </c>
      <c r="V74" s="15" t="s">
        <v>23</v>
      </c>
      <c r="W74" s="15" t="s">
        <v>16</v>
      </c>
      <c r="X74" s="15" t="s">
        <v>22</v>
      </c>
      <c r="Y74" s="15" t="s">
        <v>14</v>
      </c>
      <c r="Z74" s="15" t="s">
        <v>23</v>
      </c>
      <c r="AA74" s="15" t="s">
        <v>16</v>
      </c>
      <c r="AB74" s="15" t="s">
        <v>11</v>
      </c>
      <c r="AC74" s="15" t="s">
        <v>22</v>
      </c>
    </row>
    <row r="75" spans="2:30" x14ac:dyDescent="0.3">
      <c r="B75" s="41">
        <f>$F$4/$D$4</f>
        <v>7.3935974900380723E-5</v>
      </c>
      <c r="C75" s="42">
        <f>0.312*$F$4^2</f>
        <v>1.8125794783941644</v>
      </c>
      <c r="D75" s="41">
        <f>E75*B75</f>
        <v>7.3935974900380723E-5</v>
      </c>
      <c r="E75" s="4">
        <v>1</v>
      </c>
      <c r="F75" s="4">
        <f t="shared" ref="F75:F93" si="36">$F$4/$D$4/$B$75</f>
        <v>1</v>
      </c>
      <c r="G75" s="42">
        <f>1-F75*(1.2-0.2*E75^5)</f>
        <v>0</v>
      </c>
      <c r="H75" s="41">
        <f>D75</f>
        <v>7.3935974900380723E-5</v>
      </c>
      <c r="I75" s="43">
        <f>(1-G75)*$D$4*D75</f>
        <v>2.41030073024876</v>
      </c>
      <c r="J75" s="44">
        <f>LN(1+H75)</f>
        <v>7.3933241770987763E-5</v>
      </c>
      <c r="K75" s="43">
        <f>I75*(1+H75)</f>
        <v>2.4104789381830543</v>
      </c>
      <c r="L75" s="41">
        <f>H75-I75/$D$4</f>
        <v>0</v>
      </c>
      <c r="M75" s="45">
        <f>1-(K75/$D$4)/((K75/$D$4)+(1-$K$4)*L75)</f>
        <v>0</v>
      </c>
      <c r="N75" s="45">
        <v>0</v>
      </c>
      <c r="O75" s="45">
        <v>0</v>
      </c>
      <c r="P75" s="25">
        <f>K75</f>
        <v>2.4104789381830543</v>
      </c>
      <c r="Q75" s="25">
        <f>L75</f>
        <v>0</v>
      </c>
      <c r="R75" s="26">
        <f>M75</f>
        <v>0</v>
      </c>
      <c r="S75" s="26">
        <f>L75</f>
        <v>0</v>
      </c>
      <c r="T75" s="46">
        <f>L75-R75*P75/((1-R75)*$D$4)</f>
        <v>0</v>
      </c>
      <c r="U75" s="47">
        <f>L75</f>
        <v>0</v>
      </c>
      <c r="V75" s="47">
        <f>K75</f>
        <v>2.4104789381830543</v>
      </c>
      <c r="W75" s="48">
        <f>L75</f>
        <v>0</v>
      </c>
      <c r="X75" s="48">
        <f>R75</f>
        <v>0</v>
      </c>
      <c r="Y75" s="49">
        <v>0</v>
      </c>
      <c r="Z75" s="49">
        <v>0</v>
      </c>
      <c r="AA75" s="50">
        <f>Q75</f>
        <v>0</v>
      </c>
      <c r="AB75" s="50">
        <f>K75</f>
        <v>2.4104789381830543</v>
      </c>
      <c r="AC75" s="50">
        <f>R75</f>
        <v>0</v>
      </c>
    </row>
    <row r="76" spans="2:30" x14ac:dyDescent="0.3">
      <c r="B76" s="41">
        <f t="shared" ref="B76:B93" si="37">$F$4/$D$4</f>
        <v>7.3935974900380723E-5</v>
      </c>
      <c r="C76" s="42">
        <f t="shared" ref="C76:C93" si="38">0.312*$F$4^2</f>
        <v>1.8125794783941644</v>
      </c>
      <c r="D76" s="41">
        <f t="shared" ref="D76:D93" si="39">E76*B76</f>
        <v>8.8723169880456867E-5</v>
      </c>
      <c r="E76" s="4">
        <v>1.2</v>
      </c>
      <c r="F76" s="4">
        <f t="shared" si="36"/>
        <v>1</v>
      </c>
      <c r="G76" s="42">
        <f>1-F76/(C76*(E76-1)^1.7+E76)</f>
        <v>0.24098830473839683</v>
      </c>
      <c r="H76" s="41">
        <f t="shared" ref="H76:H93" si="40">D76</f>
        <v>8.8723169880456867E-5</v>
      </c>
      <c r="I76" s="43">
        <f t="shared" ref="I76:I93" si="41">(1-G76)*$D$4*D76</f>
        <v>2.1953357320276701</v>
      </c>
      <c r="J76" s="44">
        <f t="shared" ref="J76:J93" si="42">LN(1+H76)</f>
        <v>8.8719234212862716E-5</v>
      </c>
      <c r="K76" s="43">
        <f t="shared" ref="K76:K93" si="43">I76*(1+H76)</f>
        <v>2.1955305091727677</v>
      </c>
      <c r="L76" s="41">
        <f t="shared" ref="L76:L93" si="44">H76-I76/$D$4</f>
        <v>2.1381246300508083E-5</v>
      </c>
      <c r="M76" s="45">
        <f t="shared" ref="M76:M93" si="45">1-(K76/$D$4)/((K76/$D$4)+(1-$K$4)*L76)</f>
        <v>0.13699161570652729</v>
      </c>
      <c r="N76" s="45">
        <f t="shared" ref="N76:N93" si="46">1-K76/$F$4</f>
        <v>8.9105155377779965E-2</v>
      </c>
      <c r="O76" s="45">
        <f t="shared" ref="O76:O93" si="47">1-(K76/$D$4/J76)^0.5</f>
        <v>0.12872925526218848</v>
      </c>
      <c r="P76" s="25">
        <f t="shared" ref="P76:P93" si="48">K76</f>
        <v>2.1955305091727677</v>
      </c>
      <c r="Q76" s="25">
        <f t="shared" ref="Q76:Q81" si="49">L76</f>
        <v>2.1381246300508083E-5</v>
      </c>
      <c r="R76" s="26">
        <f t="shared" ref="R76:R93" si="50">M76</f>
        <v>0.13699161570652729</v>
      </c>
      <c r="S76" s="26">
        <f t="shared" ref="S76:S81" si="51">L76</f>
        <v>2.1381246300508083E-5</v>
      </c>
      <c r="T76" s="46">
        <f t="shared" ref="T76:T93" si="52">L76-R76*P76/((1-R76)*$D$4)</f>
        <v>1.0690623150254045E-5</v>
      </c>
      <c r="U76" s="47">
        <f t="shared" ref="U76:U93" si="53">L76</f>
        <v>2.1381246300508083E-5</v>
      </c>
      <c r="V76" s="47">
        <f t="shared" ref="V76:V93" si="54">K76</f>
        <v>2.1955305091727677</v>
      </c>
      <c r="W76" s="48">
        <f t="shared" ref="W76:W93" si="55">L76</f>
        <v>2.1381246300508083E-5</v>
      </c>
      <c r="X76" s="48">
        <f t="shared" ref="X76:X93" si="56">R76</f>
        <v>0.13699161570652729</v>
      </c>
      <c r="Y76" s="49">
        <f>J75</f>
        <v>7.3933241770987763E-5</v>
      </c>
      <c r="Z76" s="49">
        <f>K75</f>
        <v>2.4104789381830543</v>
      </c>
      <c r="AA76" s="50">
        <f t="shared" ref="AA76:AA93" si="57">Q76</f>
        <v>2.1381246300508083E-5</v>
      </c>
      <c r="AB76" s="50">
        <f t="shared" ref="AB76:AB93" si="58">K76</f>
        <v>2.1955305091727677</v>
      </c>
      <c r="AC76" s="50">
        <f t="shared" ref="AC76:AC93" si="59">R76</f>
        <v>0.13699161570652729</v>
      </c>
    </row>
    <row r="77" spans="2:30" x14ac:dyDescent="0.3">
      <c r="B77" s="41">
        <f t="shared" si="37"/>
        <v>7.3935974900380723E-5</v>
      </c>
      <c r="C77" s="42">
        <f t="shared" si="38"/>
        <v>1.8125794783941644</v>
      </c>
      <c r="D77" s="41">
        <f t="shared" si="39"/>
        <v>1.0351036486053301E-4</v>
      </c>
      <c r="E77" s="4">
        <v>1.4</v>
      </c>
      <c r="F77" s="4">
        <f t="shared" si="36"/>
        <v>1</v>
      </c>
      <c r="G77" s="42">
        <f t="shared" ref="G77:G93" si="60">1-F77/(C77*(E77-1)^1.7+E77)</f>
        <v>0.4387595712613116</v>
      </c>
      <c r="H77" s="41">
        <f t="shared" si="40"/>
        <v>1.0351036486053301E-4</v>
      </c>
      <c r="I77" s="43">
        <f t="shared" si="41"/>
        <v>1.8938615013275832</v>
      </c>
      <c r="J77" s="44">
        <f t="shared" si="42"/>
        <v>1.0350500803239772E-4</v>
      </c>
      <c r="K77" s="43">
        <f t="shared" si="43"/>
        <v>1.8940575356225811</v>
      </c>
      <c r="L77" s="41">
        <f t="shared" si="44"/>
        <v>4.5416163307309394E-5</v>
      </c>
      <c r="M77" s="45">
        <f t="shared" si="45"/>
        <v>0.28101176018615193</v>
      </c>
      <c r="N77" s="45">
        <f t="shared" si="46"/>
        <v>0.21418206788366156</v>
      </c>
      <c r="O77" s="45">
        <f t="shared" si="47"/>
        <v>0.25078202601218125</v>
      </c>
      <c r="P77" s="25">
        <f t="shared" si="48"/>
        <v>1.8940575356225811</v>
      </c>
      <c r="Q77" s="25">
        <f t="shared" si="49"/>
        <v>4.5416163307309394E-5</v>
      </c>
      <c r="R77" s="26">
        <f t="shared" si="50"/>
        <v>0.28101176018615193</v>
      </c>
      <c r="S77" s="26">
        <f t="shared" si="51"/>
        <v>4.5416163307309394E-5</v>
      </c>
      <c r="T77" s="46">
        <f t="shared" si="52"/>
        <v>2.27080816536547E-5</v>
      </c>
      <c r="U77" s="47">
        <f t="shared" si="53"/>
        <v>4.5416163307309394E-5</v>
      </c>
      <c r="V77" s="47">
        <f t="shared" si="54"/>
        <v>1.8940575356225811</v>
      </c>
      <c r="W77" s="48">
        <f t="shared" si="55"/>
        <v>4.5416163307309394E-5</v>
      </c>
      <c r="X77" s="48">
        <f t="shared" si="56"/>
        <v>0.28101176018615193</v>
      </c>
      <c r="Y77" s="49">
        <f t="shared" ref="Y77:Y80" si="61">J76</f>
        <v>8.8719234212862716E-5</v>
      </c>
      <c r="Z77" s="49">
        <f t="shared" ref="Z77:Z93" si="62">K76</f>
        <v>2.1955305091727677</v>
      </c>
      <c r="AA77" s="50">
        <f t="shared" si="57"/>
        <v>4.5416163307309394E-5</v>
      </c>
      <c r="AB77" s="50">
        <f t="shared" si="58"/>
        <v>1.8940575356225811</v>
      </c>
      <c r="AC77" s="50">
        <f t="shared" si="59"/>
        <v>0.28101176018615193</v>
      </c>
    </row>
    <row r="78" spans="2:30" x14ac:dyDescent="0.3">
      <c r="B78" s="41">
        <f t="shared" si="37"/>
        <v>7.3935974900380723E-5</v>
      </c>
      <c r="C78" s="42">
        <f t="shared" si="38"/>
        <v>1.8125794783941644</v>
      </c>
      <c r="D78" s="41">
        <f t="shared" si="39"/>
        <v>1.1829755984060916E-4</v>
      </c>
      <c r="E78" s="4">
        <v>1.6</v>
      </c>
      <c r="F78" s="4">
        <f t="shared" si="36"/>
        <v>1</v>
      </c>
      <c r="G78" s="42">
        <f t="shared" si="60"/>
        <v>0.57637821517966037</v>
      </c>
      <c r="H78" s="41">
        <f t="shared" si="40"/>
        <v>1.1829755984060916E-4</v>
      </c>
      <c r="I78" s="43">
        <f t="shared" si="41"/>
        <v>1.6336894356827965</v>
      </c>
      <c r="J78" s="44">
        <f t="shared" si="42"/>
        <v>1.1829056323605768E-4</v>
      </c>
      <c r="K78" s="43">
        <f t="shared" si="43"/>
        <v>1.6338826971565752</v>
      </c>
      <c r="L78" s="41">
        <f t="shared" si="44"/>
        <v>6.8184136401039372E-5</v>
      </c>
      <c r="M78" s="45">
        <f t="shared" si="45"/>
        <v>0.40483901383578746</v>
      </c>
      <c r="N78" s="45">
        <f t="shared" si="46"/>
        <v>0.32212496280995317</v>
      </c>
      <c r="O78" s="45">
        <f t="shared" si="47"/>
        <v>0.34907991471640853</v>
      </c>
      <c r="P78" s="25">
        <f t="shared" si="48"/>
        <v>1.6338826971565752</v>
      </c>
      <c r="Q78" s="25">
        <f t="shared" si="49"/>
        <v>6.8184136401039372E-5</v>
      </c>
      <c r="R78" s="26">
        <f t="shared" si="50"/>
        <v>0.40483901383578746</v>
      </c>
      <c r="S78" s="26">
        <f t="shared" si="51"/>
        <v>6.8184136401039372E-5</v>
      </c>
      <c r="T78" s="46">
        <f t="shared" si="52"/>
        <v>3.4092068200519686E-5</v>
      </c>
      <c r="U78" s="47">
        <f t="shared" si="53"/>
        <v>6.8184136401039372E-5</v>
      </c>
      <c r="V78" s="47">
        <f t="shared" si="54"/>
        <v>1.6338826971565752</v>
      </c>
      <c r="W78" s="48">
        <f t="shared" si="55"/>
        <v>6.8184136401039372E-5</v>
      </c>
      <c r="X78" s="48">
        <f t="shared" si="56"/>
        <v>0.40483901383578746</v>
      </c>
      <c r="Y78" s="49">
        <f t="shared" si="61"/>
        <v>1.0350500803239772E-4</v>
      </c>
      <c r="Z78" s="49">
        <f t="shared" si="62"/>
        <v>1.8940575356225811</v>
      </c>
      <c r="AA78" s="50">
        <f t="shared" si="57"/>
        <v>6.8184136401039372E-5</v>
      </c>
      <c r="AB78" s="50">
        <f t="shared" si="58"/>
        <v>1.6338826971565752</v>
      </c>
      <c r="AC78" s="50">
        <f t="shared" si="59"/>
        <v>0.40483901383578746</v>
      </c>
    </row>
    <row r="79" spans="2:30" x14ac:dyDescent="0.3">
      <c r="B79" s="41">
        <f t="shared" si="37"/>
        <v>7.3935974900380723E-5</v>
      </c>
      <c r="C79" s="42">
        <f t="shared" si="38"/>
        <v>1.8125794783941644</v>
      </c>
      <c r="D79" s="41">
        <f t="shared" si="39"/>
        <v>1.3308475482068531E-4</v>
      </c>
      <c r="E79" s="4">
        <v>1.8</v>
      </c>
      <c r="F79" s="4">
        <f t="shared" si="36"/>
        <v>1</v>
      </c>
      <c r="G79" s="42">
        <f t="shared" si="60"/>
        <v>0.6710922870147763</v>
      </c>
      <c r="H79" s="41">
        <f t="shared" si="40"/>
        <v>1.3308475482068531E-4</v>
      </c>
      <c r="I79" s="43">
        <f t="shared" si="41"/>
        <v>1.4269797014269221</v>
      </c>
      <c r="J79" s="44">
        <f t="shared" si="42"/>
        <v>1.3307589983030721E-4</v>
      </c>
      <c r="K79" s="43">
        <f t="shared" si="43"/>
        <v>1.4271696106706206</v>
      </c>
      <c r="L79" s="41">
        <f t="shared" si="44"/>
        <v>8.9312152479414486E-5</v>
      </c>
      <c r="M79" s="45">
        <f t="shared" si="45"/>
        <v>0.50496213803562029</v>
      </c>
      <c r="N79" s="45">
        <f t="shared" si="46"/>
        <v>0.40788732594238286</v>
      </c>
      <c r="O79" s="45">
        <f t="shared" si="47"/>
        <v>0.42643799435801755</v>
      </c>
      <c r="P79" s="25">
        <f t="shared" si="48"/>
        <v>1.4271696106706206</v>
      </c>
      <c r="Q79" s="25">
        <f t="shared" si="49"/>
        <v>8.9312152479414486E-5</v>
      </c>
      <c r="R79" s="26">
        <f t="shared" si="50"/>
        <v>0.50496213803562029</v>
      </c>
      <c r="S79" s="26">
        <f t="shared" si="51"/>
        <v>8.9312152479414486E-5</v>
      </c>
      <c r="T79" s="46">
        <f t="shared" si="52"/>
        <v>4.4656076239707243E-5</v>
      </c>
      <c r="U79" s="47">
        <f t="shared" si="53"/>
        <v>8.9312152479414486E-5</v>
      </c>
      <c r="V79" s="47">
        <f t="shared" si="54"/>
        <v>1.4271696106706206</v>
      </c>
      <c r="W79" s="48">
        <f t="shared" si="55"/>
        <v>8.9312152479414486E-5</v>
      </c>
      <c r="X79" s="48">
        <f t="shared" si="56"/>
        <v>0.50496213803562029</v>
      </c>
      <c r="Y79" s="49">
        <f t="shared" si="61"/>
        <v>1.1829056323605768E-4</v>
      </c>
      <c r="Z79" s="49">
        <f t="shared" si="62"/>
        <v>1.6338826971565752</v>
      </c>
      <c r="AA79" s="50">
        <f t="shared" si="57"/>
        <v>8.9312152479414486E-5</v>
      </c>
      <c r="AB79" s="50">
        <f t="shared" si="58"/>
        <v>1.4271696106706206</v>
      </c>
      <c r="AC79" s="50">
        <f t="shared" si="59"/>
        <v>0.50496213803562029</v>
      </c>
    </row>
    <row r="80" spans="2:30" x14ac:dyDescent="0.3">
      <c r="B80" s="41">
        <f t="shared" si="37"/>
        <v>7.3935974900380723E-5</v>
      </c>
      <c r="C80" s="42">
        <f t="shared" si="38"/>
        <v>1.8125794783941644</v>
      </c>
      <c r="D80" s="41">
        <f t="shared" si="39"/>
        <v>1.4787194980076145E-4</v>
      </c>
      <c r="E80" s="4">
        <v>2</v>
      </c>
      <c r="F80" s="4">
        <f t="shared" si="36"/>
        <v>1</v>
      </c>
      <c r="G80" s="42">
        <f t="shared" si="60"/>
        <v>0.7377103859297921</v>
      </c>
      <c r="H80" s="41">
        <f t="shared" si="40"/>
        <v>1.4787194980076145E-4</v>
      </c>
      <c r="I80" s="43">
        <f t="shared" si="41"/>
        <v>1.2643936966601752</v>
      </c>
      <c r="J80" s="44">
        <f t="shared" si="42"/>
        <v>1.4786101782161067E-4</v>
      </c>
      <c r="K80" s="43">
        <f t="shared" si="43"/>
        <v>1.264580665021416</v>
      </c>
      <c r="L80" s="41">
        <f t="shared" si="44"/>
        <v>1.0908667315571057E-4</v>
      </c>
      <c r="M80" s="45">
        <f t="shared" si="45"/>
        <v>0.58438653580005318</v>
      </c>
      <c r="N80" s="45">
        <f t="shared" si="46"/>
        <v>0.47534320130629415</v>
      </c>
      <c r="O80" s="45">
        <f t="shared" si="47"/>
        <v>0.48780102072052989</v>
      </c>
      <c r="P80" s="25">
        <f t="shared" si="48"/>
        <v>1.264580665021416</v>
      </c>
      <c r="Q80" s="25">
        <f t="shared" si="49"/>
        <v>1.0908667315571057E-4</v>
      </c>
      <c r="R80" s="26">
        <f t="shared" si="50"/>
        <v>0.58438653580005318</v>
      </c>
      <c r="S80" s="26">
        <f t="shared" si="51"/>
        <v>1.0908667315571057E-4</v>
      </c>
      <c r="T80" s="46">
        <f t="shared" si="52"/>
        <v>5.4543336577855284E-5</v>
      </c>
      <c r="U80" s="47">
        <f t="shared" si="53"/>
        <v>1.0908667315571057E-4</v>
      </c>
      <c r="V80" s="47">
        <f t="shared" si="54"/>
        <v>1.264580665021416</v>
      </c>
      <c r="W80" s="48">
        <f t="shared" si="55"/>
        <v>1.0908667315571057E-4</v>
      </c>
      <c r="X80" s="48">
        <f t="shared" si="56"/>
        <v>0.58438653580005318</v>
      </c>
      <c r="Y80" s="49">
        <f t="shared" si="61"/>
        <v>1.3307589983030721E-4</v>
      </c>
      <c r="Z80" s="49">
        <f t="shared" si="62"/>
        <v>1.4271696106706206</v>
      </c>
      <c r="AA80" s="50">
        <f t="shared" si="57"/>
        <v>1.0908667315571057E-4</v>
      </c>
      <c r="AB80" s="50">
        <f t="shared" si="58"/>
        <v>1.264580665021416</v>
      </c>
      <c r="AC80" s="50">
        <f t="shared" si="59"/>
        <v>0.58438653580005318</v>
      </c>
    </row>
    <row r="81" spans="2:29" x14ac:dyDescent="0.3">
      <c r="B81" s="41">
        <f t="shared" si="37"/>
        <v>7.3935974900380723E-5</v>
      </c>
      <c r="C81" s="42">
        <f t="shared" si="38"/>
        <v>1.8125794783941644</v>
      </c>
      <c r="D81" s="41">
        <f t="shared" si="39"/>
        <v>1.626591447808376E-4</v>
      </c>
      <c r="E81" s="4">
        <v>2.2000000000000002</v>
      </c>
      <c r="F81" s="4">
        <f t="shared" si="36"/>
        <v>1</v>
      </c>
      <c r="G81" s="42">
        <f t="shared" si="60"/>
        <v>0.78592153809168175</v>
      </c>
      <c r="H81" s="41">
        <f t="shared" si="40"/>
        <v>1.626591447808376E-4</v>
      </c>
      <c r="I81" s="43">
        <f t="shared" si="41"/>
        <v>1.1351856407499319</v>
      </c>
      <c r="J81" s="44">
        <f t="shared" si="42"/>
        <v>1.6264591721643206E-4</v>
      </c>
      <c r="K81" s="43">
        <f t="shared" si="43"/>
        <v>1.1353702890754236</v>
      </c>
      <c r="L81" s="41">
        <f t="shared" si="44"/>
        <v>1.2783732525083343E-4</v>
      </c>
      <c r="M81" s="45">
        <f t="shared" si="45"/>
        <v>0.64730285745276706</v>
      </c>
      <c r="N81" s="45">
        <f t="shared" si="46"/>
        <v>0.52895077579873395</v>
      </c>
      <c r="O81" s="45">
        <f t="shared" si="47"/>
        <v>0.53725741821426953</v>
      </c>
      <c r="P81" s="25">
        <f t="shared" si="48"/>
        <v>1.1353702890754236</v>
      </c>
      <c r="Q81" s="25">
        <f t="shared" si="49"/>
        <v>1.2783732525083343E-4</v>
      </c>
      <c r="R81" s="26">
        <f t="shared" si="50"/>
        <v>0.64730285745276706</v>
      </c>
      <c r="S81" s="26">
        <f t="shared" si="51"/>
        <v>1.2783732525083343E-4</v>
      </c>
      <c r="T81" s="46">
        <f t="shared" si="52"/>
        <v>6.3918662625416729E-5</v>
      </c>
      <c r="U81" s="47">
        <f t="shared" si="53"/>
        <v>1.2783732525083343E-4</v>
      </c>
      <c r="V81" s="47">
        <f t="shared" si="54"/>
        <v>1.1353702890754236</v>
      </c>
      <c r="W81" s="48">
        <f t="shared" si="55"/>
        <v>1.2783732525083343E-4</v>
      </c>
      <c r="X81" s="48">
        <f t="shared" si="56"/>
        <v>0.64730285745276706</v>
      </c>
      <c r="Y81" s="49">
        <f t="shared" ref="Y81:Y93" si="63">J80</f>
        <v>1.4786101782161067E-4</v>
      </c>
      <c r="Z81" s="49">
        <f t="shared" si="62"/>
        <v>1.264580665021416</v>
      </c>
      <c r="AA81" s="50">
        <f t="shared" si="57"/>
        <v>1.2783732525083343E-4</v>
      </c>
      <c r="AB81" s="50">
        <f t="shared" si="58"/>
        <v>1.1353702890754236</v>
      </c>
      <c r="AC81" s="50">
        <f t="shared" si="59"/>
        <v>0.64730285745276706</v>
      </c>
    </row>
    <row r="82" spans="2:29" x14ac:dyDescent="0.3">
      <c r="B82" s="41">
        <f t="shared" si="37"/>
        <v>7.3935974900380723E-5</v>
      </c>
      <c r="C82" s="42">
        <f t="shared" si="38"/>
        <v>1.8125794783941644</v>
      </c>
      <c r="D82" s="41">
        <f t="shared" si="39"/>
        <v>1.7744633976091373E-4</v>
      </c>
      <c r="E82" s="4">
        <v>2.4</v>
      </c>
      <c r="F82" s="4">
        <f t="shared" si="36"/>
        <v>1</v>
      </c>
      <c r="G82" s="42">
        <f t="shared" si="60"/>
        <v>0.82179612433627214</v>
      </c>
      <c r="H82" s="41">
        <f t="shared" si="40"/>
        <v>1.7744633976091373E-4</v>
      </c>
      <c r="I82" s="43">
        <f t="shared" si="41"/>
        <v>1.0308598359490619</v>
      </c>
      <c r="J82" s="44">
        <f t="shared" si="42"/>
        <v>1.7743059802145718E-4</v>
      </c>
      <c r="K82" s="43">
        <f t="shared" si="43"/>
        <v>1.0310427582537578</v>
      </c>
      <c r="L82" s="41">
        <f t="shared" si="44"/>
        <v>1.4582471429317625E-4</v>
      </c>
      <c r="M82" s="45">
        <f t="shared" si="45"/>
        <v>0.6974616461276224</v>
      </c>
      <c r="N82" s="45">
        <f t="shared" si="46"/>
        <v>0.5722348065059305</v>
      </c>
      <c r="O82" s="45">
        <f t="shared" si="47"/>
        <v>0.57780181142056719</v>
      </c>
      <c r="P82" s="25">
        <f t="shared" si="48"/>
        <v>1.0310427582537578</v>
      </c>
      <c r="Q82" s="25">
        <f t="shared" ref="Q82:Q93" si="64">L82</f>
        <v>1.4582471429317625E-4</v>
      </c>
      <c r="R82" s="26">
        <f t="shared" si="50"/>
        <v>0.6974616461276224</v>
      </c>
      <c r="S82" s="26">
        <f t="shared" ref="S82:S93" si="65">L82</f>
        <v>1.4582471429317625E-4</v>
      </c>
      <c r="T82" s="46">
        <f t="shared" si="52"/>
        <v>7.2912357146588138E-5</v>
      </c>
      <c r="U82" s="47">
        <f t="shared" si="53"/>
        <v>1.4582471429317625E-4</v>
      </c>
      <c r="V82" s="47">
        <f t="shared" si="54"/>
        <v>1.0310427582537578</v>
      </c>
      <c r="W82" s="48">
        <f t="shared" si="55"/>
        <v>1.4582471429317625E-4</v>
      </c>
      <c r="X82" s="48">
        <f t="shared" si="56"/>
        <v>0.6974616461276224</v>
      </c>
      <c r="Y82" s="49">
        <f t="shared" si="63"/>
        <v>1.6264591721643206E-4</v>
      </c>
      <c r="Z82" s="49">
        <f t="shared" si="62"/>
        <v>1.1353702890754236</v>
      </c>
      <c r="AA82" s="50">
        <f t="shared" si="57"/>
        <v>1.4582471429317625E-4</v>
      </c>
      <c r="AB82" s="50">
        <f t="shared" si="58"/>
        <v>1.0310427582537578</v>
      </c>
      <c r="AC82" s="50">
        <f t="shared" si="59"/>
        <v>0.6974616461276224</v>
      </c>
    </row>
    <row r="83" spans="2:29" x14ac:dyDescent="0.3">
      <c r="B83" s="41">
        <f t="shared" si="37"/>
        <v>7.3935974900380723E-5</v>
      </c>
      <c r="C83" s="42">
        <f t="shared" si="38"/>
        <v>1.8125794783941644</v>
      </c>
      <c r="D83" s="41">
        <f t="shared" si="39"/>
        <v>1.9223353474098989E-4</v>
      </c>
      <c r="E83" s="4">
        <v>2.6</v>
      </c>
      <c r="F83" s="4">
        <f t="shared" si="36"/>
        <v>1</v>
      </c>
      <c r="G83" s="42">
        <f t="shared" si="60"/>
        <v>0.84916958942180809</v>
      </c>
      <c r="H83" s="41">
        <f t="shared" si="40"/>
        <v>1.9223353474098989E-4</v>
      </c>
      <c r="I83" s="43">
        <f t="shared" si="41"/>
        <v>0.94522128677687445</v>
      </c>
      <c r="J83" s="44">
        <f t="shared" si="42"/>
        <v>1.9221506024270549E-4</v>
      </c>
      <c r="K83" s="43">
        <f t="shared" si="43"/>
        <v>0.94540299000594408</v>
      </c>
      <c r="L83" s="41">
        <f t="shared" si="44"/>
        <v>1.6323887176910928E-4</v>
      </c>
      <c r="M83" s="45">
        <f t="shared" si="45"/>
        <v>0.73783834252959757</v>
      </c>
      <c r="N83" s="45">
        <f t="shared" si="46"/>
        <v>0.60776554637297409</v>
      </c>
      <c r="O83" s="45">
        <f t="shared" si="47"/>
        <v>0.61157509748352135</v>
      </c>
      <c r="P83" s="25">
        <f t="shared" si="48"/>
        <v>0.94540299000594408</v>
      </c>
      <c r="Q83" s="25">
        <f t="shared" si="64"/>
        <v>1.6323887176910928E-4</v>
      </c>
      <c r="R83" s="26">
        <f t="shared" si="50"/>
        <v>0.73783834252959757</v>
      </c>
      <c r="S83" s="26">
        <f t="shared" si="65"/>
        <v>1.6323887176910928E-4</v>
      </c>
      <c r="T83" s="46">
        <f t="shared" si="52"/>
        <v>8.1619435884554612E-5</v>
      </c>
      <c r="U83" s="47">
        <f t="shared" si="53"/>
        <v>1.6323887176910928E-4</v>
      </c>
      <c r="V83" s="47">
        <f t="shared" si="54"/>
        <v>0.94540299000594408</v>
      </c>
      <c r="W83" s="48">
        <f t="shared" si="55"/>
        <v>1.6323887176910928E-4</v>
      </c>
      <c r="X83" s="48">
        <f t="shared" si="56"/>
        <v>0.73783834252959757</v>
      </c>
      <c r="Y83" s="49">
        <f t="shared" si="63"/>
        <v>1.7743059802145718E-4</v>
      </c>
      <c r="Z83" s="49">
        <f t="shared" si="62"/>
        <v>1.0310427582537578</v>
      </c>
      <c r="AA83" s="50">
        <f t="shared" si="57"/>
        <v>1.6323887176910928E-4</v>
      </c>
      <c r="AB83" s="50">
        <f t="shared" si="58"/>
        <v>0.94540299000594408</v>
      </c>
      <c r="AC83" s="50">
        <f t="shared" si="59"/>
        <v>0.73783834252959757</v>
      </c>
    </row>
    <row r="84" spans="2:29" x14ac:dyDescent="0.3">
      <c r="B84" s="41">
        <f t="shared" si="37"/>
        <v>7.3935974900380723E-5</v>
      </c>
      <c r="C84" s="42">
        <f t="shared" si="38"/>
        <v>1.8125794783941644</v>
      </c>
      <c r="D84" s="41">
        <f t="shared" si="39"/>
        <v>2.0702072972106602E-4</v>
      </c>
      <c r="E84" s="4">
        <v>2.8</v>
      </c>
      <c r="F84" s="4">
        <f t="shared" si="36"/>
        <v>1</v>
      </c>
      <c r="G84" s="42">
        <f t="shared" si="60"/>
        <v>0.87052243165969478</v>
      </c>
      <c r="H84" s="41">
        <f t="shared" si="40"/>
        <v>2.0702072972106602E-4</v>
      </c>
      <c r="I84" s="43">
        <f t="shared" si="41"/>
        <v>0.87382365706011988</v>
      </c>
      <c r="J84" s="44">
        <f t="shared" si="42"/>
        <v>2.0699930388686215E-4</v>
      </c>
      <c r="K84" s="43">
        <f t="shared" si="43"/>
        <v>0.8740045566712521</v>
      </c>
      <c r="L84" s="41">
        <f t="shared" si="44"/>
        <v>1.8021618904074684E-4</v>
      </c>
      <c r="M84" s="45">
        <f t="shared" si="45"/>
        <v>0.77069358425926793</v>
      </c>
      <c r="N84" s="45">
        <f t="shared" si="46"/>
        <v>0.63738775593324049</v>
      </c>
      <c r="O84" s="45">
        <f t="shared" si="47"/>
        <v>0.6401142160860368</v>
      </c>
      <c r="P84" s="25">
        <f t="shared" si="48"/>
        <v>0.8740045566712521</v>
      </c>
      <c r="Q84" s="25">
        <f t="shared" si="64"/>
        <v>1.8021618904074684E-4</v>
      </c>
      <c r="R84" s="26">
        <f t="shared" si="50"/>
        <v>0.77069358425926793</v>
      </c>
      <c r="S84" s="26">
        <f t="shared" si="65"/>
        <v>1.8021618904074684E-4</v>
      </c>
      <c r="T84" s="46">
        <f t="shared" si="52"/>
        <v>9.0108094520373433E-5</v>
      </c>
      <c r="U84" s="47">
        <f t="shared" si="53"/>
        <v>1.8021618904074684E-4</v>
      </c>
      <c r="V84" s="47">
        <f t="shared" si="54"/>
        <v>0.8740045566712521</v>
      </c>
      <c r="W84" s="48">
        <f t="shared" si="55"/>
        <v>1.8021618904074684E-4</v>
      </c>
      <c r="X84" s="48">
        <f t="shared" si="56"/>
        <v>0.77069358425926793</v>
      </c>
      <c r="Y84" s="49">
        <f t="shared" si="63"/>
        <v>1.9221506024270549E-4</v>
      </c>
      <c r="Z84" s="49">
        <f t="shared" si="62"/>
        <v>0.94540299000594408</v>
      </c>
      <c r="AA84" s="50">
        <f t="shared" si="57"/>
        <v>1.8021618904074684E-4</v>
      </c>
      <c r="AB84" s="50">
        <f t="shared" si="58"/>
        <v>0.8740045566712521</v>
      </c>
      <c r="AC84" s="50">
        <f t="shared" si="59"/>
        <v>0.77069358425926793</v>
      </c>
    </row>
    <row r="85" spans="2:29" x14ac:dyDescent="0.3">
      <c r="B85" s="41">
        <f t="shared" si="37"/>
        <v>7.3935974900380723E-5</v>
      </c>
      <c r="C85" s="42">
        <f t="shared" si="38"/>
        <v>1.8125794783941644</v>
      </c>
      <c r="D85" s="41">
        <f t="shared" si="39"/>
        <v>2.2180792470114218E-4</v>
      </c>
      <c r="E85" s="4">
        <v>3</v>
      </c>
      <c r="F85" s="4">
        <f t="shared" si="36"/>
        <v>1</v>
      </c>
      <c r="G85" s="42">
        <f t="shared" si="60"/>
        <v>0.88750252120465645</v>
      </c>
      <c r="H85" s="41">
        <f t="shared" si="40"/>
        <v>2.2180792470114218E-4</v>
      </c>
      <c r="I85" s="43">
        <f t="shared" si="41"/>
        <v>0.81345826587468295</v>
      </c>
      <c r="J85" s="44">
        <f t="shared" si="42"/>
        <v>2.217833289603901E-4</v>
      </c>
      <c r="K85" s="43">
        <f t="shared" si="43"/>
        <v>0.81363869736446759</v>
      </c>
      <c r="L85" s="41">
        <f t="shared" si="44"/>
        <v>1.9685509239543628E-4</v>
      </c>
      <c r="M85" s="45">
        <f t="shared" si="45"/>
        <v>0.79772109808649794</v>
      </c>
      <c r="N85" s="45">
        <f t="shared" si="46"/>
        <v>0.66243270511705221</v>
      </c>
      <c r="O85" s="45">
        <f t="shared" si="47"/>
        <v>0.66453776613472837</v>
      </c>
      <c r="P85" s="25">
        <f t="shared" si="48"/>
        <v>0.81363869736446759</v>
      </c>
      <c r="Q85" s="25">
        <f t="shared" si="64"/>
        <v>1.9685509239543628E-4</v>
      </c>
      <c r="R85" s="26">
        <f t="shared" si="50"/>
        <v>0.79772109808649794</v>
      </c>
      <c r="S85" s="26">
        <f t="shared" si="65"/>
        <v>1.9685509239543628E-4</v>
      </c>
      <c r="T85" s="46">
        <f t="shared" si="52"/>
        <v>9.8427546197718142E-5</v>
      </c>
      <c r="U85" s="47">
        <f t="shared" si="53"/>
        <v>1.9685509239543628E-4</v>
      </c>
      <c r="V85" s="47">
        <f t="shared" si="54"/>
        <v>0.81363869736446759</v>
      </c>
      <c r="W85" s="48">
        <f t="shared" si="55"/>
        <v>1.9685509239543628E-4</v>
      </c>
      <c r="X85" s="48">
        <f t="shared" si="56"/>
        <v>0.79772109808649794</v>
      </c>
      <c r="Y85" s="49">
        <f t="shared" si="63"/>
        <v>2.0699930388686215E-4</v>
      </c>
      <c r="Z85" s="49">
        <f t="shared" si="62"/>
        <v>0.8740045566712521</v>
      </c>
      <c r="AA85" s="50">
        <f t="shared" si="57"/>
        <v>1.9685509239543628E-4</v>
      </c>
      <c r="AB85" s="50">
        <f t="shared" si="58"/>
        <v>0.81363869736446759</v>
      </c>
      <c r="AC85" s="50">
        <f t="shared" si="59"/>
        <v>0.79772109808649794</v>
      </c>
    </row>
    <row r="86" spans="2:29" x14ac:dyDescent="0.3">
      <c r="B86" s="41">
        <f t="shared" si="37"/>
        <v>7.3935974900380723E-5</v>
      </c>
      <c r="C86" s="42">
        <f t="shared" si="38"/>
        <v>1.8125794783941644</v>
      </c>
      <c r="D86" s="41">
        <f t="shared" si="39"/>
        <v>2.9574389960152289E-4</v>
      </c>
      <c r="E86" s="4">
        <v>4</v>
      </c>
      <c r="F86" s="4">
        <f t="shared" si="36"/>
        <v>1</v>
      </c>
      <c r="G86" s="42">
        <f t="shared" si="60"/>
        <v>0.93643868968535027</v>
      </c>
      <c r="H86" s="41">
        <f t="shared" si="40"/>
        <v>2.9574389960152289E-4</v>
      </c>
      <c r="I86" s="43">
        <f t="shared" si="41"/>
        <v>0.61280749066787321</v>
      </c>
      <c r="J86" s="44">
        <f t="shared" si="42"/>
        <v>2.9570017599500213E-4</v>
      </c>
      <c r="K86" s="43">
        <f t="shared" si="43"/>
        <v>0.61298872474486843</v>
      </c>
      <c r="L86" s="41">
        <f t="shared" si="44"/>
        <v>2.7694602982528588E-4</v>
      </c>
      <c r="M86" s="45">
        <f t="shared" si="45"/>
        <v>0.88044344945727904</v>
      </c>
      <c r="N86" s="45">
        <f t="shared" si="46"/>
        <v>0.74567956726229601</v>
      </c>
      <c r="O86" s="45">
        <f t="shared" si="47"/>
        <v>0.74783039549616503</v>
      </c>
      <c r="P86" s="25">
        <f t="shared" si="48"/>
        <v>0.61298872474486843</v>
      </c>
      <c r="Q86" s="25">
        <f t="shared" si="64"/>
        <v>2.7694602982528588E-4</v>
      </c>
      <c r="R86" s="26">
        <f t="shared" si="50"/>
        <v>0.88044344945727904</v>
      </c>
      <c r="S86" s="26">
        <f t="shared" si="65"/>
        <v>2.7694602982528588E-4</v>
      </c>
      <c r="T86" s="46">
        <f t="shared" si="52"/>
        <v>1.3847301491264291E-4</v>
      </c>
      <c r="U86" s="47">
        <f t="shared" si="53"/>
        <v>2.7694602982528588E-4</v>
      </c>
      <c r="V86" s="47">
        <f t="shared" si="54"/>
        <v>0.61298872474486843</v>
      </c>
      <c r="W86" s="48">
        <f t="shared" si="55"/>
        <v>2.7694602982528588E-4</v>
      </c>
      <c r="X86" s="48">
        <f t="shared" si="56"/>
        <v>0.88044344945727904</v>
      </c>
      <c r="Y86" s="49">
        <f t="shared" si="63"/>
        <v>2.217833289603901E-4</v>
      </c>
      <c r="Z86" s="49">
        <f t="shared" si="62"/>
        <v>0.81363869736446759</v>
      </c>
      <c r="AA86" s="50">
        <f t="shared" si="57"/>
        <v>2.7694602982528588E-4</v>
      </c>
      <c r="AB86" s="50">
        <f t="shared" si="58"/>
        <v>0.61298872474486843</v>
      </c>
      <c r="AC86" s="50">
        <f t="shared" si="59"/>
        <v>0.88044344945727904</v>
      </c>
    </row>
    <row r="87" spans="2:29" x14ac:dyDescent="0.3">
      <c r="B87" s="41">
        <f t="shared" si="37"/>
        <v>7.3935974900380723E-5</v>
      </c>
      <c r="C87" s="42">
        <f t="shared" si="38"/>
        <v>1.8125794783941644</v>
      </c>
      <c r="D87" s="41">
        <f t="shared" si="39"/>
        <v>3.696798745019036E-4</v>
      </c>
      <c r="E87" s="4">
        <v>5</v>
      </c>
      <c r="F87" s="4">
        <f t="shared" si="36"/>
        <v>1</v>
      </c>
      <c r="G87" s="42">
        <f t="shared" si="60"/>
        <v>0.95856417178873898</v>
      </c>
      <c r="H87" s="41">
        <f t="shared" si="40"/>
        <v>3.696798745019036E-4</v>
      </c>
      <c r="I87" s="43">
        <f t="shared" si="41"/>
        <v>0.499364034980323</v>
      </c>
      <c r="J87" s="44">
        <f t="shared" si="42"/>
        <v>3.696115597329438E-4</v>
      </c>
      <c r="K87" s="43">
        <f t="shared" si="43"/>
        <v>0.4995486398141053</v>
      </c>
      <c r="L87" s="41">
        <f t="shared" si="44"/>
        <v>3.5436188272888221E-4</v>
      </c>
      <c r="M87" s="45">
        <f t="shared" si="45"/>
        <v>0.92039850032985682</v>
      </c>
      <c r="N87" s="45">
        <f t="shared" si="46"/>
        <v>0.79274426898482986</v>
      </c>
      <c r="O87" s="45">
        <f t="shared" si="47"/>
        <v>0.79638564009795998</v>
      </c>
      <c r="P87" s="25">
        <f t="shared" si="48"/>
        <v>0.4995486398141053</v>
      </c>
      <c r="Q87" s="25">
        <f t="shared" si="64"/>
        <v>3.5436188272888221E-4</v>
      </c>
      <c r="R87" s="26">
        <f t="shared" si="50"/>
        <v>0.92039850032985682</v>
      </c>
      <c r="S87" s="26">
        <f t="shared" si="65"/>
        <v>3.5436188272888221E-4</v>
      </c>
      <c r="T87" s="46">
        <f t="shared" si="52"/>
        <v>1.7718094136444124E-4</v>
      </c>
      <c r="U87" s="47">
        <f t="shared" si="53"/>
        <v>3.5436188272888221E-4</v>
      </c>
      <c r="V87" s="47">
        <f t="shared" si="54"/>
        <v>0.4995486398141053</v>
      </c>
      <c r="W87" s="48">
        <f t="shared" si="55"/>
        <v>3.5436188272888221E-4</v>
      </c>
      <c r="X87" s="48">
        <f t="shared" si="56"/>
        <v>0.92039850032985682</v>
      </c>
      <c r="Y87" s="49">
        <f t="shared" si="63"/>
        <v>2.9570017599500213E-4</v>
      </c>
      <c r="Z87" s="49">
        <f t="shared" si="62"/>
        <v>0.61298872474486843</v>
      </c>
      <c r="AA87" s="50">
        <f t="shared" si="57"/>
        <v>3.5436188272888221E-4</v>
      </c>
      <c r="AB87" s="50">
        <f t="shared" si="58"/>
        <v>0.4995486398141053</v>
      </c>
      <c r="AC87" s="50">
        <f t="shared" si="59"/>
        <v>0.92039850032985682</v>
      </c>
    </row>
    <row r="88" spans="2:29" x14ac:dyDescent="0.3">
      <c r="B88" s="41">
        <f t="shared" si="37"/>
        <v>7.3935974900380723E-5</v>
      </c>
      <c r="C88" s="42">
        <f t="shared" si="38"/>
        <v>1.8125794783941644</v>
      </c>
      <c r="D88" s="41">
        <f t="shared" si="39"/>
        <v>4.4361584940228436E-4</v>
      </c>
      <c r="E88" s="4">
        <v>6</v>
      </c>
      <c r="F88" s="4">
        <f t="shared" si="36"/>
        <v>1</v>
      </c>
      <c r="G88" s="42">
        <f t="shared" si="60"/>
        <v>0.97055408923228192</v>
      </c>
      <c r="H88" s="41">
        <f t="shared" si="40"/>
        <v>4.4361584940228436E-4</v>
      </c>
      <c r="I88" s="43">
        <f t="shared" si="41"/>
        <v>0.42584100135762426</v>
      </c>
      <c r="J88" s="44">
        <f t="shared" si="42"/>
        <v>4.4351748098219905E-4</v>
      </c>
      <c r="K88" s="43">
        <f t="shared" si="43"/>
        <v>0.42602991117515188</v>
      </c>
      <c r="L88" s="41">
        <f t="shared" si="44"/>
        <v>4.3055317668563923E-4</v>
      </c>
      <c r="M88" s="45">
        <f t="shared" si="45"/>
        <v>0.94276877388207792</v>
      </c>
      <c r="N88" s="45">
        <f t="shared" si="46"/>
        <v>0.82324615935739165</v>
      </c>
      <c r="O88" s="45">
        <f t="shared" si="47"/>
        <v>0.82834480144433076</v>
      </c>
      <c r="P88" s="25">
        <f t="shared" si="48"/>
        <v>0.42602991117515188</v>
      </c>
      <c r="Q88" s="25">
        <f t="shared" si="64"/>
        <v>4.3055317668563923E-4</v>
      </c>
      <c r="R88" s="26">
        <f t="shared" si="50"/>
        <v>0.94276877388207792</v>
      </c>
      <c r="S88" s="26">
        <f t="shared" si="65"/>
        <v>4.3055317668563923E-4</v>
      </c>
      <c r="T88" s="46">
        <f t="shared" si="52"/>
        <v>2.1527658834281953E-4</v>
      </c>
      <c r="U88" s="47">
        <f t="shared" si="53"/>
        <v>4.3055317668563923E-4</v>
      </c>
      <c r="V88" s="47">
        <f t="shared" si="54"/>
        <v>0.42602991117515188</v>
      </c>
      <c r="W88" s="48">
        <f t="shared" si="55"/>
        <v>4.3055317668563923E-4</v>
      </c>
      <c r="X88" s="48">
        <f t="shared" si="56"/>
        <v>0.94276877388207792</v>
      </c>
      <c r="Y88" s="49">
        <f t="shared" si="63"/>
        <v>3.696115597329438E-4</v>
      </c>
      <c r="Z88" s="49">
        <f t="shared" si="62"/>
        <v>0.4995486398141053</v>
      </c>
      <c r="AA88" s="50">
        <f t="shared" si="57"/>
        <v>4.3055317668563923E-4</v>
      </c>
      <c r="AB88" s="50">
        <f t="shared" si="58"/>
        <v>0.42602991117515188</v>
      </c>
      <c r="AC88" s="50">
        <f t="shared" si="59"/>
        <v>0.94276877388207792</v>
      </c>
    </row>
    <row r="89" spans="2:29" x14ac:dyDescent="0.3">
      <c r="B89" s="41">
        <f t="shared" si="37"/>
        <v>7.3935974900380723E-5</v>
      </c>
      <c r="C89" s="42">
        <f t="shared" si="38"/>
        <v>1.8125794783941644</v>
      </c>
      <c r="D89" s="41">
        <f t="shared" si="39"/>
        <v>5.1755182430266507E-4</v>
      </c>
      <c r="E89" s="4">
        <v>7</v>
      </c>
      <c r="F89" s="4">
        <f t="shared" si="36"/>
        <v>1</v>
      </c>
      <c r="G89" s="42">
        <f t="shared" si="60"/>
        <v>0.97783693515417358</v>
      </c>
      <c r="H89" s="41">
        <f t="shared" si="40"/>
        <v>5.1755182430266507E-4</v>
      </c>
      <c r="I89" s="43">
        <f t="shared" si="41"/>
        <v>0.37393755967712228</v>
      </c>
      <c r="J89" s="44">
        <f t="shared" si="42"/>
        <v>5.1741794054968474E-4</v>
      </c>
      <c r="K89" s="43">
        <f t="shared" si="43"/>
        <v>0.37413109174330844</v>
      </c>
      <c r="L89" s="41">
        <f t="shared" si="44"/>
        <v>5.0608128965956936E-4</v>
      </c>
      <c r="M89" s="45">
        <f t="shared" si="45"/>
        <v>0.9566135023329384</v>
      </c>
      <c r="N89" s="45">
        <f t="shared" si="46"/>
        <v>0.84477825233671344</v>
      </c>
      <c r="O89" s="45">
        <f t="shared" si="47"/>
        <v>0.85106956952573931</v>
      </c>
      <c r="P89" s="25">
        <f t="shared" si="48"/>
        <v>0.37413109174330844</v>
      </c>
      <c r="Q89" s="25">
        <f t="shared" si="64"/>
        <v>5.0608128965956936E-4</v>
      </c>
      <c r="R89" s="26">
        <f t="shared" si="50"/>
        <v>0.9566135023329384</v>
      </c>
      <c r="S89" s="26">
        <f t="shared" si="65"/>
        <v>5.0608128965956936E-4</v>
      </c>
      <c r="T89" s="46">
        <f t="shared" si="52"/>
        <v>2.5304064482978484E-4</v>
      </c>
      <c r="U89" s="47">
        <f t="shared" si="53"/>
        <v>5.0608128965956936E-4</v>
      </c>
      <c r="V89" s="47">
        <f t="shared" si="54"/>
        <v>0.37413109174330844</v>
      </c>
      <c r="W89" s="48">
        <f t="shared" si="55"/>
        <v>5.0608128965956936E-4</v>
      </c>
      <c r="X89" s="48">
        <f t="shared" si="56"/>
        <v>0.9566135023329384</v>
      </c>
      <c r="Y89" s="49">
        <f t="shared" si="63"/>
        <v>4.4351748098219905E-4</v>
      </c>
      <c r="Z89" s="49">
        <f t="shared" si="62"/>
        <v>0.42602991117515188</v>
      </c>
      <c r="AA89" s="50">
        <f t="shared" si="57"/>
        <v>5.0608128965956936E-4</v>
      </c>
      <c r="AB89" s="50">
        <f t="shared" si="58"/>
        <v>0.37413109174330844</v>
      </c>
      <c r="AC89" s="50">
        <f t="shared" si="59"/>
        <v>0.9566135023329384</v>
      </c>
    </row>
    <row r="90" spans="2:29" x14ac:dyDescent="0.3">
      <c r="B90" s="41">
        <f t="shared" si="37"/>
        <v>7.3935974900380723E-5</v>
      </c>
      <c r="C90" s="42">
        <f t="shared" si="38"/>
        <v>1.8125794783941644</v>
      </c>
      <c r="D90" s="41">
        <f t="shared" si="39"/>
        <v>5.9148779920304578E-4</v>
      </c>
      <c r="E90" s="4">
        <v>8</v>
      </c>
      <c r="F90" s="4">
        <f t="shared" si="36"/>
        <v>1</v>
      </c>
      <c r="G90" s="42">
        <f t="shared" si="60"/>
        <v>0.98262105167322866</v>
      </c>
      <c r="H90" s="41">
        <f t="shared" si="40"/>
        <v>5.9148779920304578E-4</v>
      </c>
      <c r="I90" s="43">
        <f t="shared" si="41"/>
        <v>0.33510793474377937</v>
      </c>
      <c r="J90" s="44">
        <f t="shared" si="42"/>
        <v>5.9131293924302676E-4</v>
      </c>
      <c r="K90" s="43">
        <f t="shared" si="43"/>
        <v>0.33530614699859645</v>
      </c>
      <c r="L90" s="41">
        <f t="shared" si="44"/>
        <v>5.812083633047803E-4</v>
      </c>
      <c r="M90" s="45">
        <f t="shared" si="45"/>
        <v>0.96581632359828595</v>
      </c>
      <c r="N90" s="45">
        <f t="shared" si="46"/>
        <v>0.86088617789864319</v>
      </c>
      <c r="O90" s="45">
        <f t="shared" si="47"/>
        <v>0.86811228255114314</v>
      </c>
      <c r="P90" s="25">
        <f t="shared" si="48"/>
        <v>0.33530614699859645</v>
      </c>
      <c r="Q90" s="25">
        <f t="shared" si="64"/>
        <v>5.812083633047803E-4</v>
      </c>
      <c r="R90" s="26">
        <f t="shared" si="50"/>
        <v>0.96581632359828595</v>
      </c>
      <c r="S90" s="26">
        <f t="shared" si="65"/>
        <v>5.812083633047803E-4</v>
      </c>
      <c r="T90" s="46">
        <f t="shared" si="52"/>
        <v>2.9060418165238999E-4</v>
      </c>
      <c r="U90" s="47">
        <f t="shared" si="53"/>
        <v>5.812083633047803E-4</v>
      </c>
      <c r="V90" s="47">
        <f t="shared" si="54"/>
        <v>0.33530614699859645</v>
      </c>
      <c r="W90" s="48">
        <f t="shared" si="55"/>
        <v>5.812083633047803E-4</v>
      </c>
      <c r="X90" s="48">
        <f t="shared" si="56"/>
        <v>0.96581632359828595</v>
      </c>
      <c r="Y90" s="49">
        <f t="shared" si="63"/>
        <v>5.1741794054968474E-4</v>
      </c>
      <c r="Z90" s="49">
        <f t="shared" si="62"/>
        <v>0.37413109174330844</v>
      </c>
      <c r="AA90" s="50">
        <f t="shared" si="57"/>
        <v>5.812083633047803E-4</v>
      </c>
      <c r="AB90" s="50">
        <f t="shared" si="58"/>
        <v>0.33530614699859645</v>
      </c>
      <c r="AC90" s="50">
        <f t="shared" si="59"/>
        <v>0.96581632359828595</v>
      </c>
    </row>
    <row r="91" spans="2:29" x14ac:dyDescent="0.3">
      <c r="B91" s="41">
        <f t="shared" si="37"/>
        <v>7.3935974900380723E-5</v>
      </c>
      <c r="C91" s="42">
        <f t="shared" si="38"/>
        <v>1.8125794783941644</v>
      </c>
      <c r="D91" s="41">
        <f t="shared" si="39"/>
        <v>6.6542377410342649E-4</v>
      </c>
      <c r="E91" s="4">
        <v>9</v>
      </c>
      <c r="F91" s="4">
        <f t="shared" si="36"/>
        <v>1</v>
      </c>
      <c r="G91" s="42">
        <f t="shared" si="60"/>
        <v>0.98594826450981565</v>
      </c>
      <c r="H91" s="41">
        <f t="shared" si="40"/>
        <v>6.6542377410342649E-4</v>
      </c>
      <c r="I91" s="43">
        <f t="shared" si="41"/>
        <v>0.30482017481928375</v>
      </c>
      <c r="J91" s="44">
        <f t="shared" si="42"/>
        <v>6.6520247786900602E-4</v>
      </c>
      <c r="K91" s="43">
        <f t="shared" si="43"/>
        <v>0.30502300941043486</v>
      </c>
      <c r="L91" s="41">
        <f t="shared" si="44"/>
        <v>6.5607341524084493E-4</v>
      </c>
      <c r="M91" s="45">
        <f t="shared" si="45"/>
        <v>0.97226802922757916</v>
      </c>
      <c r="N91" s="45">
        <f t="shared" si="46"/>
        <v>0.87345022735857758</v>
      </c>
      <c r="O91" s="45">
        <f t="shared" si="47"/>
        <v>0.88140082790852303</v>
      </c>
      <c r="P91" s="25">
        <f t="shared" si="48"/>
        <v>0.30502300941043486</v>
      </c>
      <c r="Q91" s="25">
        <f t="shared" si="64"/>
        <v>6.5607341524084493E-4</v>
      </c>
      <c r="R91" s="26">
        <f t="shared" si="50"/>
        <v>0.97226802922757916</v>
      </c>
      <c r="S91" s="26">
        <f t="shared" si="65"/>
        <v>6.5607341524084493E-4</v>
      </c>
      <c r="T91" s="46">
        <f t="shared" si="52"/>
        <v>3.2803670762042181E-4</v>
      </c>
      <c r="U91" s="47">
        <f t="shared" si="53"/>
        <v>6.5607341524084493E-4</v>
      </c>
      <c r="V91" s="47">
        <f t="shared" si="54"/>
        <v>0.30502300941043486</v>
      </c>
      <c r="W91" s="48">
        <f t="shared" si="55"/>
        <v>6.5607341524084493E-4</v>
      </c>
      <c r="X91" s="48">
        <f t="shared" si="56"/>
        <v>0.97226802922757916</v>
      </c>
      <c r="Y91" s="49">
        <f t="shared" si="63"/>
        <v>5.9131293924302676E-4</v>
      </c>
      <c r="Z91" s="49">
        <f t="shared" si="62"/>
        <v>0.33530614699859645</v>
      </c>
      <c r="AA91" s="50">
        <f t="shared" si="57"/>
        <v>6.5607341524084493E-4</v>
      </c>
      <c r="AB91" s="50">
        <f t="shared" si="58"/>
        <v>0.30502300941043486</v>
      </c>
      <c r="AC91" s="50">
        <f t="shared" si="59"/>
        <v>0.97226802922757916</v>
      </c>
    </row>
    <row r="92" spans="2:29" x14ac:dyDescent="0.3">
      <c r="B92" s="41">
        <f t="shared" si="37"/>
        <v>7.3935974900380723E-5</v>
      </c>
      <c r="C92" s="42">
        <f t="shared" si="38"/>
        <v>1.8125794783941644</v>
      </c>
      <c r="D92" s="41">
        <f t="shared" si="39"/>
        <v>7.393597490038072E-4</v>
      </c>
      <c r="E92" s="4">
        <v>10</v>
      </c>
      <c r="F92" s="4">
        <f t="shared" si="36"/>
        <v>1</v>
      </c>
      <c r="G92" s="42">
        <f t="shared" si="60"/>
        <v>0.98836489182544973</v>
      </c>
      <c r="H92" s="41">
        <f t="shared" si="40"/>
        <v>7.393597490038072E-4</v>
      </c>
      <c r="I92" s="43">
        <f t="shared" si="41"/>
        <v>0.28044109729641825</v>
      </c>
      <c r="J92" s="44">
        <f t="shared" si="42"/>
        <v>7.3908655723422482E-4</v>
      </c>
      <c r="K92" s="43">
        <f t="shared" si="43"/>
        <v>0.28064844415572565</v>
      </c>
      <c r="L92" s="41">
        <f t="shared" si="44"/>
        <v>7.3075721834423956E-4</v>
      </c>
      <c r="M92" s="45">
        <f t="shared" si="45"/>
        <v>0.97698080545485777</v>
      </c>
      <c r="N92" s="45">
        <f t="shared" si="46"/>
        <v>0.88356289294790169</v>
      </c>
      <c r="O92" s="45">
        <f t="shared" si="47"/>
        <v>0.89207403176020716</v>
      </c>
      <c r="P92" s="25">
        <f t="shared" si="48"/>
        <v>0.28064844415572565</v>
      </c>
      <c r="Q92" s="25">
        <f t="shared" si="64"/>
        <v>7.3075721834423956E-4</v>
      </c>
      <c r="R92" s="26">
        <f t="shared" si="50"/>
        <v>0.97698080545485777</v>
      </c>
      <c r="S92" s="26">
        <f t="shared" si="65"/>
        <v>7.3075721834423956E-4</v>
      </c>
      <c r="T92" s="46">
        <f t="shared" si="52"/>
        <v>3.6537860917211935E-4</v>
      </c>
      <c r="U92" s="47">
        <f t="shared" si="53"/>
        <v>7.3075721834423956E-4</v>
      </c>
      <c r="V92" s="47">
        <f t="shared" si="54"/>
        <v>0.28064844415572565</v>
      </c>
      <c r="W92" s="48">
        <f t="shared" si="55"/>
        <v>7.3075721834423956E-4</v>
      </c>
      <c r="X92" s="48">
        <f t="shared" si="56"/>
        <v>0.97698080545485777</v>
      </c>
      <c r="Y92" s="49">
        <f t="shared" si="63"/>
        <v>6.6520247786900602E-4</v>
      </c>
      <c r="Z92" s="49">
        <f t="shared" si="62"/>
        <v>0.30502300941043486</v>
      </c>
      <c r="AA92" s="50">
        <f t="shared" si="57"/>
        <v>7.3075721834423956E-4</v>
      </c>
      <c r="AB92" s="50">
        <f t="shared" si="58"/>
        <v>0.28064844415572565</v>
      </c>
      <c r="AC92" s="50">
        <f t="shared" si="59"/>
        <v>0.97698080545485777</v>
      </c>
    </row>
    <row r="93" spans="2:29" x14ac:dyDescent="0.3">
      <c r="B93" s="41">
        <f t="shared" si="37"/>
        <v>7.3935974900380723E-5</v>
      </c>
      <c r="C93" s="42">
        <f t="shared" si="38"/>
        <v>1.8125794783941644</v>
      </c>
      <c r="D93" s="41">
        <f t="shared" si="39"/>
        <v>8.1329572390418791E-4</v>
      </c>
      <c r="E93" s="4">
        <v>11</v>
      </c>
      <c r="F93" s="4">
        <f t="shared" si="36"/>
        <v>1</v>
      </c>
      <c r="G93" s="42">
        <f t="shared" si="60"/>
        <v>0.99018107756787077</v>
      </c>
      <c r="H93" s="41">
        <f t="shared" si="40"/>
        <v>8.1329572390418791E-4</v>
      </c>
      <c r="I93" s="43">
        <f t="shared" si="41"/>
        <v>0.26033211499258713</v>
      </c>
      <c r="J93" s="44">
        <f t="shared" si="42"/>
        <v>8.1296517814577213E-4</v>
      </c>
      <c r="K93" s="43">
        <f t="shared" si="43"/>
        <v>0.26054384198850555</v>
      </c>
      <c r="L93" s="41">
        <f t="shared" si="44"/>
        <v>8.0531003627679033E-4</v>
      </c>
      <c r="M93" s="45">
        <f t="shared" si="45"/>
        <v>0.98053759445228472</v>
      </c>
      <c r="N93" s="45">
        <f t="shared" si="46"/>
        <v>0.89190401068267711</v>
      </c>
      <c r="O93" s="45">
        <f t="shared" si="47"/>
        <v>0.90084908639106875</v>
      </c>
      <c r="P93" s="25">
        <f t="shared" si="48"/>
        <v>0.26054384198850555</v>
      </c>
      <c r="Q93" s="25">
        <f t="shared" si="64"/>
        <v>8.0531003627679033E-4</v>
      </c>
      <c r="R93" s="26">
        <f t="shared" si="50"/>
        <v>0.98053759445228472</v>
      </c>
      <c r="S93" s="26">
        <f t="shared" si="65"/>
        <v>8.0531003627679033E-4</v>
      </c>
      <c r="T93" s="46">
        <f t="shared" si="52"/>
        <v>4.0265501813839609E-4</v>
      </c>
      <c r="U93" s="47">
        <f t="shared" si="53"/>
        <v>8.0531003627679033E-4</v>
      </c>
      <c r="V93" s="47">
        <f t="shared" si="54"/>
        <v>0.26054384198850555</v>
      </c>
      <c r="W93" s="48">
        <f t="shared" si="55"/>
        <v>8.0531003627679033E-4</v>
      </c>
      <c r="X93" s="48">
        <f t="shared" si="56"/>
        <v>0.98053759445228472</v>
      </c>
      <c r="Y93" s="49">
        <f t="shared" si="63"/>
        <v>7.3908655723422482E-4</v>
      </c>
      <c r="Z93" s="49">
        <f t="shared" si="62"/>
        <v>0.28064844415572565</v>
      </c>
      <c r="AA93" s="50">
        <f t="shared" si="57"/>
        <v>8.0531003627679033E-4</v>
      </c>
      <c r="AB93" s="50">
        <f t="shared" si="58"/>
        <v>0.26054384198850555</v>
      </c>
      <c r="AC93" s="50">
        <f t="shared" si="59"/>
        <v>0.98053759445228472</v>
      </c>
    </row>
    <row r="94" spans="2:29" ht="18" x14ac:dyDescent="0.3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2"/>
      <c r="P94" s="52"/>
      <c r="Q94" s="52"/>
      <c r="R94" s="52"/>
      <c r="S94" s="52"/>
      <c r="T94" s="52"/>
    </row>
    <row r="95" spans="2:29" ht="18" x14ac:dyDescent="0.3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2:29" ht="16.5" customHeight="1" x14ac:dyDescent="0.3">
      <c r="B96" s="71" t="s">
        <v>63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</row>
    <row r="97" spans="2:24" ht="16.5" customHeight="1" x14ac:dyDescent="0.3"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</row>
    <row r="98" spans="2:24" ht="16.5" customHeight="1" x14ac:dyDescent="0.3"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</row>
    <row r="99" spans="2:24" ht="16.5" customHeight="1" x14ac:dyDescent="0.3"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</row>
    <row r="100" spans="2:24" ht="16.5" customHeight="1" x14ac:dyDescent="0.3"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</row>
  </sheetData>
  <mergeCells count="15">
    <mergeCell ref="B1:AD1"/>
    <mergeCell ref="AB5:AD5"/>
    <mergeCell ref="AA73:AC73"/>
    <mergeCell ref="B96:X100"/>
    <mergeCell ref="B3:B4"/>
    <mergeCell ref="H3:H4"/>
    <mergeCell ref="I3:I4"/>
    <mergeCell ref="P73:S73"/>
    <mergeCell ref="B73:N73"/>
    <mergeCell ref="B5:P5"/>
    <mergeCell ref="Q5:T5"/>
    <mergeCell ref="Z5:AA5"/>
    <mergeCell ref="Y73:Z73"/>
    <mergeCell ref="V5:Y5"/>
    <mergeCell ref="U73:X73"/>
  </mergeCells>
  <phoneticPr fontId="1" type="noConversion"/>
  <pageMargins left="0.7" right="0.7" top="0.75" bottom="0.75" header="0.3" footer="0.3"/>
  <pageSetup paperSize="9" orientation="portrait" r:id="rId1"/>
  <ignoredErrors>
    <ignoredError sqref="K75:K77 K78:K81 K82:K93 L75:L9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ABAQUS中塑性损伤模型参数输入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2024-08-08T03:22:35Z</dcterms:modified>
</cp:coreProperties>
</file>