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9.xml" ContentType="application/vnd.openxmlformats-officedocument.spreadsheetml.table+xml"/>
  <Override PartName="/xl/drawings/drawing3.xml" ContentType="application/vnd.openxmlformats-officedocument.drawing+xml"/>
  <Override PartName="/xl/slicers/slicer2.xml" ContentType="application/vnd.ms-excel.slicer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hidePivotFieldList="1"/>
  <mc:AlternateContent xmlns:mc="http://schemas.openxmlformats.org/markup-compatibility/2006">
    <mc:Choice Requires="x15">
      <x15ac:absPath xmlns:x15ac="http://schemas.microsoft.com/office/spreadsheetml/2010/11/ac" url="/Applications/XAMPP/xamppfiles/htdocs/KPIs-RH/docs/"/>
    </mc:Choice>
  </mc:AlternateContent>
  <xr:revisionPtr revIDLastSave="0" documentId="8_{B6E4AF3B-D068-5F4A-A5B9-5C652A446B4A}" xr6:coauthVersionLast="47" xr6:coauthVersionMax="47" xr10:uidLastSave="{00000000-0000-0000-0000-000000000000}"/>
  <bookViews>
    <workbookView xWindow="0" yWindow="0" windowWidth="33600" windowHeight="21000" activeTab="1" xr2:uid="{6CF3EE7F-AFC8-47B7-9677-C5837FEFE922}"/>
  </bookViews>
  <sheets>
    <sheet name="Hoja1" sheetId="6" r:id="rId1"/>
    <sheet name="Datos" sheetId="1" r:id="rId2"/>
    <sheet name="Analisis" sheetId="2" r:id="rId3"/>
    <sheet name="Dashboard" sheetId="3" r:id="rId4"/>
    <sheet name="Inicial y Final" sheetId="4" r:id="rId5"/>
    <sheet name="Dashboard 2" sheetId="5" r:id="rId6"/>
  </sheets>
  <definedNames>
    <definedName name="_xlcn.WorksheetConnection_Efectividaddelonboarding.xlsxBD1" hidden="1">BD[]</definedName>
    <definedName name="_xlcn.WorksheetConnection_Efectividaddelonboarding.xlsxindicadores1" hidden="1">indicadores[]</definedName>
    <definedName name="NativeTimeline_Fecha">#N/A</definedName>
    <definedName name="SegmentaciónDeDatos_Área___Departamento">#N/A</definedName>
    <definedName name="SegmentaciónDeDatos_Coordinación_a_la_que_perteneces">#N/A</definedName>
    <definedName name="SegmentaciónDeDatos_No._Empleado">#N/A</definedName>
    <definedName name="SegmentaciónDeDatos_No._Empleado1">#N/A</definedName>
    <definedName name="SegmentaciónDeDatos_Promotor___Destractor">#N/A</definedName>
  </definedNames>
  <calcPr calcId="191029"/>
  <pivotCaches>
    <pivotCache cacheId="0" r:id="rId7"/>
    <pivotCache cacheId="1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46BE6895-7355-4a93-B00E-2C351335B9C9}">
      <x15:slicerCaches xmlns:x14="http://schemas.microsoft.com/office/spreadsheetml/2009/9/main">
        <x14:slicerCache r:id="rId12"/>
        <x14:slicerCache r:id="rId13"/>
        <x14:slicerCache r:id="rId14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dicadores" name="indicadores" connection="WorksheetConnection_Efectividad del onboarding.xlsx!indicadores"/>
          <x15:modelTable id="BD" name="BD" connection="WorksheetConnection_Efectividad del onboarding.xlsx!BD"/>
        </x15:modelTables>
        <x15:modelRelationships>
          <x15:modelRelationship fromTable="BD" fromColumn="Área / Departamento" toTable="indicadores" toColumn="Porcentaje %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6" l="1"/>
  <c r="L13" i="6"/>
  <c r="K13" i="6"/>
  <c r="M12" i="6"/>
  <c r="L12" i="6"/>
  <c r="K12" i="6"/>
  <c r="L11" i="6"/>
  <c r="M11" i="6"/>
  <c r="K11" i="6"/>
  <c r="F7" i="6"/>
  <c r="C9" i="5"/>
  <c r="D9" i="5"/>
  <c r="C8" i="5"/>
  <c r="D8" i="5"/>
  <c r="C7" i="5"/>
  <c r="D7" i="5"/>
  <c r="AC19" i="4"/>
  <c r="AB19" i="4"/>
  <c r="AA19" i="4"/>
  <c r="AE18" i="4"/>
  <c r="AD18" i="4"/>
  <c r="AC18" i="4"/>
  <c r="AB18" i="4"/>
  <c r="AB17" i="4"/>
  <c r="AA17" i="4"/>
  <c r="AE16" i="4"/>
  <c r="AD16" i="4"/>
  <c r="AC16" i="4"/>
  <c r="AB16" i="4"/>
  <c r="AA16" i="4"/>
  <c r="AB15" i="4"/>
  <c r="AA15" i="4"/>
  <c r="AE14" i="4"/>
  <c r="AD14" i="4"/>
  <c r="AC14" i="4"/>
  <c r="AB14" i="4"/>
  <c r="AA14" i="4"/>
  <c r="C36" i="2"/>
  <c r="C35" i="2"/>
  <c r="C34" i="2"/>
  <c r="C33" i="2"/>
  <c r="D13" i="2"/>
  <c r="D14" i="2" s="1"/>
  <c r="C13" i="2"/>
  <c r="C14" i="2" s="1"/>
  <c r="C12" i="2"/>
  <c r="B12" i="2"/>
  <c r="E11" i="2"/>
  <c r="E12" i="2" s="1"/>
  <c r="D11" i="2"/>
  <c r="D12" i="2" s="1"/>
  <c r="C11" i="2"/>
  <c r="B11" i="2"/>
  <c r="J76" i="1"/>
  <c r="I76" i="1"/>
  <c r="H76" i="1"/>
  <c r="G76" i="1"/>
  <c r="D76" i="1"/>
  <c r="K75" i="1"/>
  <c r="J75" i="1"/>
  <c r="I75" i="1"/>
  <c r="H75" i="1"/>
  <c r="G75" i="1"/>
  <c r="J74" i="1"/>
  <c r="I74" i="1"/>
  <c r="H74" i="1"/>
  <c r="G74" i="1"/>
  <c r="K74" i="1" s="1"/>
  <c r="D73" i="1"/>
  <c r="J72" i="1"/>
  <c r="J73" i="1" s="1"/>
  <c r="I72" i="1"/>
  <c r="H72" i="1"/>
  <c r="G72" i="1"/>
  <c r="K72" i="1" s="1"/>
  <c r="K71" i="1"/>
  <c r="J71" i="1"/>
  <c r="I71" i="1"/>
  <c r="H71" i="1"/>
  <c r="G71" i="1"/>
  <c r="J70" i="1"/>
  <c r="I70" i="1"/>
  <c r="I73" i="1" s="1"/>
  <c r="H70" i="1"/>
  <c r="H73" i="1" s="1"/>
  <c r="G70" i="1"/>
  <c r="K70" i="1" s="1"/>
  <c r="M21" i="1"/>
  <c r="J21" i="1"/>
  <c r="G21" i="1"/>
  <c r="M20" i="1"/>
  <c r="J20" i="1"/>
  <c r="G20" i="1"/>
  <c r="M19" i="1"/>
  <c r="J19" i="1"/>
  <c r="G19" i="1"/>
  <c r="M18" i="1"/>
  <c r="J18" i="1"/>
  <c r="G18" i="1"/>
  <c r="K10" i="1"/>
  <c r="I9" i="1"/>
  <c r="I9" i="6" s="1"/>
  <c r="H9" i="1"/>
  <c r="H9" i="6" s="1"/>
  <c r="G9" i="1"/>
  <c r="G9" i="6" s="1"/>
  <c r="F9" i="1"/>
  <c r="J9" i="1" s="1"/>
  <c r="I8" i="1"/>
  <c r="I8" i="6" s="1"/>
  <c r="H8" i="1"/>
  <c r="H8" i="6" s="1"/>
  <c r="G8" i="1"/>
  <c r="G8" i="6" s="1"/>
  <c r="F8" i="1"/>
  <c r="J8" i="1" s="1"/>
  <c r="I7" i="1"/>
  <c r="J7" i="1" s="1"/>
  <c r="H7" i="1"/>
  <c r="H7" i="6" s="1"/>
  <c r="G7" i="1"/>
  <c r="G7" i="6" s="1"/>
  <c r="F7" i="1"/>
  <c r="I6" i="1"/>
  <c r="I6" i="6" s="1"/>
  <c r="H6" i="1"/>
  <c r="H6" i="6" s="1"/>
  <c r="G6" i="1"/>
  <c r="G6" i="6" s="1"/>
  <c r="F6" i="1"/>
  <c r="J6" i="1" s="1"/>
  <c r="I5" i="1"/>
  <c r="I5" i="6" s="1"/>
  <c r="H5" i="1"/>
  <c r="H5" i="6" s="1"/>
  <c r="G5" i="1"/>
  <c r="G10" i="1" s="1"/>
  <c r="C19" i="1" s="1"/>
  <c r="D19" i="1" s="1"/>
  <c r="F5" i="1"/>
  <c r="F10" i="1" s="1"/>
  <c r="C18" i="1" s="1"/>
  <c r="D18" i="1" s="1"/>
  <c r="G4" i="2"/>
  <c r="B13" i="2"/>
  <c r="E13" i="2"/>
  <c r="G73" i="1" l="1"/>
  <c r="H10" i="1"/>
  <c r="C20" i="1" s="1"/>
  <c r="D20" i="1" s="1"/>
  <c r="I10" i="1"/>
  <c r="C21" i="1" s="1"/>
  <c r="D21" i="1" s="1"/>
  <c r="F5" i="6"/>
  <c r="J5" i="6" s="1"/>
  <c r="F9" i="6"/>
  <c r="F8" i="6"/>
  <c r="I7" i="6"/>
  <c r="F6" i="6"/>
  <c r="J6" i="6" s="1"/>
  <c r="G5" i="6"/>
  <c r="J5" i="1"/>
  <c r="J10" i="1" s="1"/>
  <c r="J9" i="6"/>
  <c r="I10" i="6"/>
  <c r="J7" i="6"/>
  <c r="H10" i="6"/>
  <c r="J8" i="6"/>
  <c r="G10" i="6"/>
  <c r="K76" i="1"/>
  <c r="K73" i="1"/>
  <c r="E14" i="2"/>
  <c r="B14" i="2"/>
  <c r="F10" i="6" l="1"/>
  <c r="J10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E47E4C-8CDE-4F69-B7DE-B77D097A3C19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2988D89-D067-4175-8C3A-E1BC23D1E65C}" name="WorksheetConnection_Efectividad del onboarding.xlsx!BD" type="102" refreshedVersion="8" minRefreshableVersion="5">
    <extLst>
      <ext xmlns:x15="http://schemas.microsoft.com/office/spreadsheetml/2010/11/main" uri="{DE250136-89BD-433C-8126-D09CA5730AF9}">
        <x15:connection id="BD">
          <x15:rangePr sourceName="_xlcn.WorksheetConnection_Efectividaddelonboarding.xlsxBD1"/>
        </x15:connection>
      </ext>
    </extLst>
  </connection>
  <connection id="3" xr16:uid="{E4AD65BA-A23B-4635-A609-318B6F61AC92}" name="WorksheetConnection_Efectividad del onboarding.xlsx!indicadores" type="102" refreshedVersion="8" minRefreshableVersion="5">
    <extLst>
      <ext xmlns:x15="http://schemas.microsoft.com/office/spreadsheetml/2010/11/main" uri="{DE250136-89BD-433C-8126-D09CA5730AF9}">
        <x15:connection id="indicadores">
          <x15:rangePr sourceName="_xlcn.WorksheetConnection_Efectividaddelonboarding.xlsxindicadore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<sst xmlns="http://schemas.openxmlformats.org/spreadsheetml/2006/main" count="250" uniqueCount="134">
  <si>
    <t>Indicadores de la Evaluación de Efectividad del Onboarding</t>
  </si>
  <si>
    <t>Comparación de Datos</t>
  </si>
  <si>
    <t>No. Empleado</t>
  </si>
  <si>
    <t>Nombre</t>
  </si>
  <si>
    <t>Fecha</t>
  </si>
  <si>
    <t xml:space="preserve">Área / Departamento </t>
  </si>
  <si>
    <t>Efectividad del  Onboarding (1-10)</t>
  </si>
  <si>
    <t>Integración a su equipo (1-10)</t>
  </si>
  <si>
    <t>Claridad del puesto (1-10)</t>
  </si>
  <si>
    <t>Compresión de la organización (1-10)</t>
  </si>
  <si>
    <t>Promedio por empleado</t>
  </si>
  <si>
    <t xml:space="preserve">Trimestre </t>
  </si>
  <si>
    <t>Indicador</t>
  </si>
  <si>
    <t>Promedio</t>
  </si>
  <si>
    <t>Porcentaje %</t>
  </si>
  <si>
    <t>395</t>
  </si>
  <si>
    <t>SOTO GONZALEZ ALEXIA SOPHIA</t>
  </si>
  <si>
    <t>DIRECCION GENERAL</t>
  </si>
  <si>
    <t>Efectividad del  Onboarding</t>
  </si>
  <si>
    <t>396</t>
  </si>
  <si>
    <t>BOCANEGRA SANCHEZ LAILA KASSANDRA</t>
  </si>
  <si>
    <t>GESTION PREVENTIVA SMS</t>
  </si>
  <si>
    <t>Integración a su equipo</t>
  </si>
  <si>
    <t>397</t>
  </si>
  <si>
    <t>CONTRERAS AGUIRRE MARIA LUISA JUDITH</t>
  </si>
  <si>
    <t>ORGANO INTERNO DE CONTROL</t>
  </si>
  <si>
    <t>Claridad del puesto</t>
  </si>
  <si>
    <t>398</t>
  </si>
  <si>
    <t>ORTEGA DORANTES VALENTINA</t>
  </si>
  <si>
    <t>ATENCION A CLIENTES</t>
  </si>
  <si>
    <t>Comprensión de la organización</t>
  </si>
  <si>
    <t>399</t>
  </si>
  <si>
    <t>TORRES DELGADO ADAN</t>
  </si>
  <si>
    <t>401</t>
  </si>
  <si>
    <t>LOPEZ HERNANDESZ RICARDO</t>
  </si>
  <si>
    <t>402</t>
  </si>
  <si>
    <t>ARPIDE MENDOZA RODRIGO SAID</t>
  </si>
  <si>
    <t>SSEI</t>
  </si>
  <si>
    <t>403</t>
  </si>
  <si>
    <t>MARTINEZ AMEZCUA VICTOR ADRIAN</t>
  </si>
  <si>
    <t>No.Emple</t>
  </si>
  <si>
    <t>1</t>
  </si>
  <si>
    <t>2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</si>
  <si>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</si>
  <si>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</si>
  <si>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</si>
  <si>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</si>
  <si>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</si>
  <si>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</si>
  <si>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</si>
  <si>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</si>
  <si>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</si>
  <si>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</si>
  <si>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</si>
  <si>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</si>
  <si>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</si>
  <si>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</si>
  <si>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</si>
  <si>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</si>
  <si>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Trimestre 1</t>
  </si>
  <si>
    <t>Trimestre 2</t>
  </si>
  <si>
    <t>Trimestre 3</t>
  </si>
  <si>
    <t>Trimestre 4</t>
  </si>
  <si>
    <t>Etiquetas de fila</t>
  </si>
  <si>
    <t>Total general</t>
  </si>
  <si>
    <t>(Todas)</t>
  </si>
  <si>
    <t>Promedio de Efectividad del  Onboarding (1-10)</t>
  </si>
  <si>
    <t>Promedio de Integración a su equipo (1-10)</t>
  </si>
  <si>
    <t>Promedio de Claridad del puesto (1-10)</t>
  </si>
  <si>
    <t>Promedio de Compresión de la organización (1-10)</t>
  </si>
  <si>
    <t xml:space="preserve">Promedio General </t>
  </si>
  <si>
    <t>Promedio de Promedio por empleado</t>
  </si>
  <si>
    <t>Promedio de Porcentaje %</t>
  </si>
  <si>
    <t>CIERRE PRIMER TRIMESTRE (Enero - Marzo)</t>
  </si>
  <si>
    <t>efe</t>
  </si>
  <si>
    <t>inte</t>
  </si>
  <si>
    <t xml:space="preserve">Fecha de evaluación </t>
  </si>
  <si>
    <t>CIERRE PRIMER MES (Enero)</t>
  </si>
  <si>
    <t>CIERRE SEGUNDO MES (Febrero)</t>
  </si>
  <si>
    <t>No. Empleados</t>
  </si>
  <si>
    <r>
      <rPr>
        <b/>
        <sz val="36"/>
        <color rgb="FFFF0000"/>
        <rFont val="Aptos Narrow"/>
        <family val="2"/>
      </rPr>
      <t>N</t>
    </r>
    <r>
      <rPr>
        <b/>
        <sz val="36"/>
        <color rgb="FFFFFF00"/>
        <rFont val="Aptos Narrow"/>
        <family val="2"/>
      </rPr>
      <t>P</t>
    </r>
    <r>
      <rPr>
        <b/>
        <sz val="36"/>
        <color theme="9"/>
        <rFont val="Aptos Narrow"/>
        <family val="2"/>
      </rPr>
      <t xml:space="preserve">S </t>
    </r>
  </si>
  <si>
    <t>Tabla de Clasificación</t>
  </si>
  <si>
    <t>0–60</t>
  </si>
  <si>
    <t>Detractor</t>
  </si>
  <si>
    <t>Respuestas Encuesta inicial</t>
  </si>
  <si>
    <t>70–80</t>
  </si>
  <si>
    <t>Pasivo</t>
  </si>
  <si>
    <t xml:space="preserve">90–100 </t>
  </si>
  <si>
    <t>Promotor</t>
  </si>
  <si>
    <t xml:space="preserve">Respuestas Iniciales y Finales </t>
  </si>
  <si>
    <t xml:space="preserve">Conteo de preguntas Correctas </t>
  </si>
  <si>
    <t>Nombre Completo</t>
  </si>
  <si>
    <t>Puesto de Trabajo</t>
  </si>
  <si>
    <t>Coordinación a la que perteneces</t>
  </si>
  <si>
    <t>Fecha de Ingreso</t>
  </si>
  <si>
    <t>Pregunta 1</t>
  </si>
  <si>
    <t xml:space="preserve">Pregunta 2 </t>
  </si>
  <si>
    <t xml:space="preserve">Pregunta 3 </t>
  </si>
  <si>
    <t>Pregunta 4</t>
  </si>
  <si>
    <t>Pregunta 5</t>
  </si>
  <si>
    <t>Pregunta 6.1</t>
  </si>
  <si>
    <t>Pregunta 6.2</t>
  </si>
  <si>
    <t>Pregunta 6.3</t>
  </si>
  <si>
    <t>Pregunta 6.4</t>
  </si>
  <si>
    <t>Pregunta 6.5</t>
  </si>
  <si>
    <t>Pregunta 7</t>
  </si>
  <si>
    <t>Pregunta 8</t>
  </si>
  <si>
    <t>Pregunta 9</t>
  </si>
  <si>
    <t>Pregunta 10</t>
  </si>
  <si>
    <t>Pregunta 11</t>
  </si>
  <si>
    <t>Pregunta 12</t>
  </si>
  <si>
    <t>Pregunta 13.1</t>
  </si>
  <si>
    <t>Pregunta 13.2</t>
  </si>
  <si>
    <t>Pregunta 13.3</t>
  </si>
  <si>
    <t>Pregunta 14</t>
  </si>
  <si>
    <t>Aciertos</t>
  </si>
  <si>
    <t>Negativos</t>
  </si>
  <si>
    <t>Calificación</t>
  </si>
  <si>
    <t>Promedio de respuesta</t>
  </si>
  <si>
    <t>Promotor | Destractor</t>
  </si>
  <si>
    <t xml:space="preserve">Ricardo López Hernández </t>
  </si>
  <si>
    <t>SUPERVISOR DE SMS</t>
  </si>
  <si>
    <t>ADMINISTRACIÓN AEROPORTUARIA</t>
  </si>
  <si>
    <t xml:space="preserve">Rodrigo Said Arpide Mendoza </t>
  </si>
  <si>
    <t>BOMBERO DEL SSEI</t>
  </si>
  <si>
    <t xml:space="preserve">Víctor Adrián Martínez Amezcua </t>
  </si>
  <si>
    <t>Respuestas Encuesta final</t>
  </si>
  <si>
    <t xml:space="preserve">Totales </t>
  </si>
  <si>
    <t>%</t>
  </si>
  <si>
    <t>CIERRE TERCER MES (Marzo)</t>
  </si>
  <si>
    <t xml:space="preserve">calificación inicial </t>
  </si>
  <si>
    <t>calificación Final</t>
  </si>
  <si>
    <t xml:space="preserve">Promedio </t>
  </si>
  <si>
    <t>Promotor /Pasivo/ Detractor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</si>
</sst>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4"/>
      <color theme="0"/>
      <name val="Aptos Narrow"/>
      <family val="2"/>
    </font>
    <font>
      <b/>
      <sz val="14"/>
      <color theme="0"/>
      <name val="Aptos Narrow"/>
      <family val="2"/>
    </font>
    <font>
      <sz val="11"/>
      <color theme="1"/>
      <name val="Aptos Narrow"/>
      <family val="2"/>
    </font>
    <font>
      <b/>
      <sz val="14"/>
      <name val="Aptos Narrow"/>
      <family val="2"/>
    </font>
    <font>
      <sz val="11"/>
      <name val="Aptos Narrow"/>
      <family val="2"/>
      <scheme val="minor"/>
    </font>
    <font>
      <b/>
      <sz val="28"/>
      <color theme="0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  <scheme val="minor"/>
    </font>
    <font>
      <sz val="11"/>
      <color theme="0"/>
      <name val="Aptos Narrow"/>
      <family val="2"/>
    </font>
    <font>
      <b/>
      <sz val="20"/>
      <name val="Aptos Narrow"/>
      <family val="2"/>
    </font>
    <font>
      <b/>
      <sz val="20"/>
      <color theme="0"/>
      <name val="Aptos Narrow"/>
      <family val="2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theme="1"/>
      <name val="Arial Nova"/>
      <family val="2"/>
    </font>
    <font>
      <sz val="9"/>
      <color theme="1"/>
      <name val="Arial Nova"/>
      <family val="2"/>
    </font>
    <font>
      <sz val="8"/>
      <color theme="1"/>
      <name val="Arial Nova"/>
      <family val="2"/>
    </font>
    <font>
      <sz val="11"/>
      <color theme="1"/>
      <name val="Arial Nova"/>
      <family val="2"/>
    </font>
    <font>
      <b/>
      <sz val="36"/>
      <color theme="4" tint="-0.499984740745262"/>
      <name val="Aptos Narrow"/>
      <family val="2"/>
    </font>
    <font>
      <b/>
      <sz val="36"/>
      <color rgb="FFFF0000"/>
      <name val="Aptos Narrow"/>
      <family val="2"/>
    </font>
    <font>
      <b/>
      <sz val="36"/>
      <color rgb="FFFFFF00"/>
      <name val="Aptos Narrow"/>
      <family val="2"/>
    </font>
    <font>
      <b/>
      <sz val="36"/>
      <color theme="9"/>
      <name val="Aptos Narrow"/>
      <family val="2"/>
    </font>
    <font>
      <b/>
      <sz val="28"/>
      <color theme="4" tint="-0.499984740745262"/>
      <name val="Aptos Narrow"/>
      <family val="2"/>
    </font>
    <font>
      <sz val="11"/>
      <color rgb="FFFF0000"/>
      <name val="Aptos Narrow"/>
      <family val="2"/>
    </font>
    <font>
      <sz val="11"/>
      <color theme="4" tint="-0.499984740745262"/>
      <name val="Aptos Narrow"/>
      <family val="2"/>
    </font>
    <font>
      <b/>
      <sz val="11"/>
      <color theme="1"/>
      <name val="Aptos Narrow"/>
      <family val="2"/>
    </font>
    <font>
      <sz val="10"/>
      <color theme="1"/>
      <name val="Aptos Narrow"/>
      <family val="2"/>
    </font>
    <font>
      <sz val="9"/>
      <color theme="1"/>
      <name val="Aptos Narrow"/>
      <family val="2"/>
    </font>
    <font>
      <b/>
      <sz val="16"/>
      <color theme="0"/>
      <name val="Aptos Narrow"/>
      <family val="2"/>
    </font>
    <font>
      <sz val="16"/>
      <color theme="1"/>
      <name val="Aptos Narrow"/>
      <family val="2"/>
    </font>
    <font>
      <sz val="9"/>
      <name val="Aptos Narrow"/>
      <family val="2"/>
    </font>
  </fonts>
  <fills count="2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35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5" xfId="0" applyFont="1" applyBorder="1"/>
    <xf numFmtId="14" fontId="5" fillId="0" borderId="5" xfId="0" applyNumberFormat="1" applyFont="1" applyBorder="1"/>
    <xf numFmtId="0" fontId="0" fillId="0" borderId="5" xfId="0" applyBorder="1"/>
    <xf numFmtId="0" fontId="6" fillId="0" borderId="4" xfId="0" applyFont="1" applyBorder="1" applyAlignment="1">
      <alignment wrapText="1"/>
    </xf>
    <xf numFmtId="2" fontId="6" fillId="0" borderId="6" xfId="0" applyNumberFormat="1" applyFont="1" applyBorder="1"/>
    <xf numFmtId="10" fontId="6" fillId="0" borderId="3" xfId="1" applyNumberFormat="1" applyFont="1" applyBorder="1"/>
    <xf numFmtId="10" fontId="6" fillId="0" borderId="6" xfId="1" applyNumberFormat="1" applyFont="1" applyBorder="1"/>
    <xf numFmtId="0" fontId="6" fillId="0" borderId="7" xfId="0" applyFont="1" applyBorder="1" applyAlignment="1">
      <alignment wrapText="1"/>
    </xf>
    <xf numFmtId="2" fontId="6" fillId="0" borderId="8" xfId="0" applyNumberFormat="1" applyFont="1" applyBorder="1"/>
    <xf numFmtId="10" fontId="6" fillId="0" borderId="8" xfId="1" applyNumberFormat="1" applyFont="1" applyBorder="1"/>
    <xf numFmtId="0" fontId="7" fillId="7" borderId="5" xfId="0" applyFont="1" applyFill="1" applyBorder="1"/>
    <xf numFmtId="0" fontId="9" fillId="4" borderId="1" xfId="0" applyFont="1" applyFill="1" applyBorder="1" applyAlignment="1">
      <alignment horizontal="center"/>
    </xf>
    <xf numFmtId="0" fontId="10" fillId="5" borderId="2" xfId="0" applyFont="1" applyFill="1" applyBorder="1"/>
    <xf numFmtId="0" fontId="10" fillId="6" borderId="2" xfId="0" applyFont="1" applyFill="1" applyBorder="1"/>
    <xf numFmtId="0" fontId="10" fillId="3" borderId="2" xfId="0" applyFont="1" applyFill="1" applyBorder="1"/>
    <xf numFmtId="0" fontId="10" fillId="3" borderId="3" xfId="0" applyFont="1" applyFill="1" applyBorder="1"/>
    <xf numFmtId="0" fontId="11" fillId="4" borderId="4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0" fontId="11" fillId="4" borderId="7" xfId="0" applyFont="1" applyFill="1" applyBorder="1" applyAlignment="1">
      <alignment horizontal="center"/>
    </xf>
    <xf numFmtId="0" fontId="5" fillId="0" borderId="10" xfId="0" applyFont="1" applyBorder="1"/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0" fontId="4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2" fontId="0" fillId="0" borderId="5" xfId="0" applyNumberFormat="1" applyBorder="1"/>
    <xf numFmtId="0" fontId="7" fillId="7" borderId="0" xfId="0" applyFont="1" applyFill="1"/>
    <xf numFmtId="0" fontId="10" fillId="13" borderId="2" xfId="0" applyFont="1" applyFill="1" applyBorder="1"/>
    <xf numFmtId="0" fontId="4" fillId="13" borderId="5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5" fillId="5" borderId="3" xfId="2" applyFont="1" applyFill="1" applyBorder="1"/>
    <xf numFmtId="0" fontId="2" fillId="8" borderId="5" xfId="0" applyFont="1" applyFill="1" applyBorder="1"/>
    <xf numFmtId="10" fontId="0" fillId="0" borderId="0" xfId="1" applyNumberFormat="1" applyFont="1"/>
    <xf numFmtId="10" fontId="0" fillId="0" borderId="0" xfId="0" applyNumberFormat="1"/>
    <xf numFmtId="0" fontId="17" fillId="9" borderId="13" xfId="0" applyFont="1" applyFill="1" applyBorder="1" applyAlignment="1">
      <alignment horizontal="left" vertical="center"/>
    </xf>
    <xf numFmtId="14" fontId="19" fillId="9" borderId="13" xfId="0" applyNumberFormat="1" applyFont="1" applyFill="1" applyBorder="1" applyAlignment="1">
      <alignment horizontal="center" vertical="center"/>
    </xf>
    <xf numFmtId="0" fontId="18" fillId="9" borderId="13" xfId="0" applyFont="1" applyFill="1" applyBorder="1" applyAlignment="1">
      <alignment horizontal="center" vertical="center"/>
    </xf>
    <xf numFmtId="0" fontId="17" fillId="9" borderId="13" xfId="0" applyFont="1" applyFill="1" applyBorder="1" applyAlignment="1">
      <alignment horizontal="center" vertical="center"/>
    </xf>
    <xf numFmtId="10" fontId="17" fillId="9" borderId="13" xfId="1" applyNumberFormat="1" applyFont="1" applyFill="1" applyBorder="1" applyAlignment="1">
      <alignment horizontal="center" vertical="center"/>
    </xf>
    <xf numFmtId="1" fontId="0" fillId="14" borderId="5" xfId="0" applyNumberFormat="1" applyFill="1" applyBorder="1"/>
    <xf numFmtId="0" fontId="0" fillId="15" borderId="5" xfId="0" applyFill="1" applyBorder="1"/>
    <xf numFmtId="0" fontId="0" fillId="0" borderId="5" xfId="1" applyNumberFormat="1" applyFont="1" applyBorder="1"/>
    <xf numFmtId="9" fontId="0" fillId="0" borderId="0" xfId="1" applyFont="1"/>
    <xf numFmtId="9" fontId="6" fillId="0" borderId="3" xfId="1" applyFont="1" applyBorder="1"/>
    <xf numFmtId="0" fontId="17" fillId="9" borderId="13" xfId="1" applyNumberFormat="1" applyFont="1" applyFill="1" applyBorder="1" applyAlignment="1">
      <alignment horizontal="center" vertical="center"/>
    </xf>
    <xf numFmtId="2" fontId="17" fillId="9" borderId="13" xfId="1" applyNumberFormat="1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/>
    </xf>
    <xf numFmtId="0" fontId="5" fillId="0" borderId="0" xfId="0" applyFont="1"/>
    <xf numFmtId="0" fontId="5" fillId="17" borderId="5" xfId="0" applyFont="1" applyFill="1" applyBorder="1"/>
    <xf numFmtId="0" fontId="5" fillId="14" borderId="0" xfId="0" applyFont="1" applyFill="1"/>
    <xf numFmtId="0" fontId="5" fillId="18" borderId="5" xfId="0" applyFont="1" applyFill="1" applyBorder="1"/>
    <xf numFmtId="0" fontId="26" fillId="19" borderId="0" xfId="0" applyFont="1" applyFill="1"/>
    <xf numFmtId="0" fontId="5" fillId="20" borderId="5" xfId="0" applyFont="1" applyFill="1" applyBorder="1"/>
    <xf numFmtId="0" fontId="27" fillId="0" borderId="6" xfId="0" applyFont="1" applyBorder="1" applyAlignment="1">
      <alignment horizontal="center" vertical="center"/>
    </xf>
    <xf numFmtId="0" fontId="28" fillId="21" borderId="2" xfId="0" applyFont="1" applyFill="1" applyBorder="1" applyAlignment="1">
      <alignment horizontal="center" vertical="center" wrapText="1"/>
    </xf>
    <xf numFmtId="0" fontId="28" fillId="21" borderId="3" xfId="0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horizontal="center" vertical="center" wrapText="1"/>
    </xf>
    <xf numFmtId="0" fontId="29" fillId="7" borderId="10" xfId="0" applyFont="1" applyFill="1" applyBorder="1" applyAlignment="1">
      <alignment horizontal="center" vertical="center" wrapText="1"/>
    </xf>
    <xf numFmtId="0" fontId="5" fillId="14" borderId="5" xfId="0" applyFont="1" applyFill="1" applyBorder="1"/>
    <xf numFmtId="164" fontId="5" fillId="14" borderId="5" xfId="3" applyNumberFormat="1" applyFont="1" applyFill="1" applyBorder="1"/>
    <xf numFmtId="0" fontId="5" fillId="14" borderId="5" xfId="3" applyNumberFormat="1" applyFont="1" applyFill="1" applyBorder="1"/>
    <xf numFmtId="1" fontId="5" fillId="0" borderId="5" xfId="0" applyNumberFormat="1" applyFont="1" applyBorder="1"/>
    <xf numFmtId="0" fontId="5" fillId="0" borderId="10" xfId="0" applyFont="1" applyBorder="1" applyAlignment="1">
      <alignment horizontal="center" vertical="center"/>
    </xf>
    <xf numFmtId="0" fontId="29" fillId="7" borderId="5" xfId="0" applyFont="1" applyFill="1" applyBorder="1" applyAlignment="1">
      <alignment horizontal="center" vertical="center" wrapText="1"/>
    </xf>
    <xf numFmtId="0" fontId="5" fillId="19" borderId="5" xfId="0" applyFont="1" applyFill="1" applyBorder="1"/>
    <xf numFmtId="164" fontId="5" fillId="19" borderId="5" xfId="3" applyNumberFormat="1" applyFont="1" applyFill="1" applyBorder="1" applyAlignment="1"/>
    <xf numFmtId="164" fontId="5" fillId="19" borderId="5" xfId="3" applyNumberFormat="1" applyFont="1" applyFill="1" applyBorder="1"/>
    <xf numFmtId="0" fontId="5" fillId="19" borderId="5" xfId="3" applyNumberFormat="1" applyFont="1" applyFill="1" applyBorder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5" fillId="14" borderId="5" xfId="0" applyNumberFormat="1" applyFont="1" applyFill="1" applyBorder="1"/>
    <xf numFmtId="0" fontId="0" fillId="19" borderId="5" xfId="0" applyFill="1" applyBorder="1"/>
    <xf numFmtId="0" fontId="5" fillId="7" borderId="0" xfId="0" applyFont="1" applyFill="1"/>
    <xf numFmtId="0" fontId="30" fillId="23" borderId="10" xfId="0" applyFont="1" applyFill="1" applyBorder="1" applyAlignment="1">
      <alignment horizontal="center" vertical="center" wrapText="1"/>
    </xf>
    <xf numFmtId="0" fontId="31" fillId="16" borderId="5" xfId="0" applyFont="1" applyFill="1" applyBorder="1"/>
    <xf numFmtId="0" fontId="31" fillId="7" borderId="0" xfId="0" applyFont="1" applyFill="1"/>
    <xf numFmtId="0" fontId="32" fillId="5" borderId="5" xfId="0" applyFont="1" applyFill="1" applyBorder="1"/>
    <xf numFmtId="0" fontId="32" fillId="0" borderId="5" xfId="0" applyFont="1" applyBorder="1"/>
    <xf numFmtId="9" fontId="0" fillId="0" borderId="5" xfId="1" applyFont="1" applyBorder="1"/>
    <xf numFmtId="0" fontId="32" fillId="18" borderId="5" xfId="0" applyFont="1" applyFill="1" applyBorder="1"/>
    <xf numFmtId="0" fontId="32" fillId="17" borderId="5" xfId="0" applyFont="1" applyFill="1" applyBorder="1"/>
    <xf numFmtId="2" fontId="17" fillId="9" borderId="15" xfId="1" applyNumberFormat="1" applyFont="1" applyFill="1" applyBorder="1" applyAlignment="1">
      <alignment horizontal="center" vertical="center"/>
    </xf>
    <xf numFmtId="0" fontId="17" fillId="9" borderId="16" xfId="1" applyNumberFormat="1" applyFont="1" applyFill="1" applyBorder="1" applyAlignment="1">
      <alignment horizontal="center" vertical="center"/>
    </xf>
    <xf numFmtId="0" fontId="30" fillId="7" borderId="10" xfId="0" applyFont="1" applyFill="1" applyBorder="1" applyAlignment="1">
      <alignment horizontal="center" vertical="center" wrapText="1"/>
    </xf>
    <xf numFmtId="0" fontId="33" fillId="22" borderId="10" xfId="0" applyFont="1" applyFill="1" applyBorder="1" applyAlignment="1">
      <alignment horizontal="center" vertical="center" wrapText="1"/>
    </xf>
    <xf numFmtId="0" fontId="30" fillId="22" borderId="10" xfId="0" applyFont="1" applyFill="1" applyBorder="1" applyAlignment="1">
      <alignment horizontal="center" vertical="center" wrapText="1"/>
    </xf>
    <xf numFmtId="14" fontId="30" fillId="22" borderId="10" xfId="0" applyNumberFormat="1" applyFont="1" applyFill="1" applyBorder="1" applyAlignment="1">
      <alignment horizontal="center" vertical="center" wrapText="1"/>
    </xf>
    <xf numFmtId="0" fontId="30" fillId="7" borderId="2" xfId="0" applyFont="1" applyFill="1" applyBorder="1" applyAlignment="1">
      <alignment horizontal="center" vertical="center" wrapText="1"/>
    </xf>
    <xf numFmtId="0" fontId="33" fillId="22" borderId="2" xfId="0" applyFont="1" applyFill="1" applyBorder="1" applyAlignment="1">
      <alignment horizontal="center" vertical="center" wrapText="1"/>
    </xf>
    <xf numFmtId="0" fontId="30" fillId="22" borderId="2" xfId="0" applyFont="1" applyFill="1" applyBorder="1" applyAlignment="1">
      <alignment horizontal="center" vertical="center" wrapText="1"/>
    </xf>
    <xf numFmtId="14" fontId="30" fillId="22" borderId="2" xfId="0" applyNumberFormat="1" applyFont="1" applyFill="1" applyBorder="1" applyAlignment="1">
      <alignment horizontal="center" vertical="center" wrapText="1"/>
    </xf>
    <xf numFmtId="0" fontId="33" fillId="23" borderId="10" xfId="0" applyFont="1" applyFill="1" applyBorder="1" applyAlignment="1">
      <alignment horizontal="center" vertical="center" wrapText="1"/>
    </xf>
    <xf numFmtId="14" fontId="30" fillId="23" borderId="10" xfId="0" applyNumberFormat="1" applyFont="1" applyFill="1" applyBorder="1" applyAlignment="1">
      <alignment horizontal="center" vertical="center" wrapText="1"/>
    </xf>
    <xf numFmtId="0" fontId="33" fillId="23" borderId="2" xfId="0" applyFont="1" applyFill="1" applyBorder="1" applyAlignment="1">
      <alignment horizontal="center" vertical="center" wrapText="1"/>
    </xf>
    <xf numFmtId="0" fontId="30" fillId="23" borderId="2" xfId="0" applyFont="1" applyFill="1" applyBorder="1" applyAlignment="1">
      <alignment horizontal="center" vertical="center" wrapText="1"/>
    </xf>
    <xf numFmtId="14" fontId="30" fillId="23" borderId="2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0" xfId="0" applyBorder="1"/>
    <xf numFmtId="0" fontId="0" fillId="0" borderId="2" xfId="0" applyBorder="1" applyAlignment="1">
      <alignment wrapText="1"/>
    </xf>
    <xf numFmtId="0" fontId="3" fillId="8" borderId="6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13" fillId="11" borderId="11" xfId="0" applyFont="1" applyFill="1" applyBorder="1" applyAlignment="1">
      <alignment horizontal="center" vertical="center"/>
    </xf>
    <xf numFmtId="0" fontId="13" fillId="11" borderId="12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/>
    </xf>
    <xf numFmtId="0" fontId="13" fillId="12" borderId="11" xfId="0" applyFont="1" applyFill="1" applyBorder="1" applyAlignment="1">
      <alignment horizontal="center" vertical="center"/>
    </xf>
    <xf numFmtId="0" fontId="13" fillId="12" borderId="12" xfId="0" applyFont="1" applyFill="1" applyBorder="1" applyAlignment="1">
      <alignment horizontal="center" vertical="center"/>
    </xf>
    <xf numFmtId="0" fontId="21" fillId="16" borderId="14" xfId="0" applyFont="1" applyFill="1" applyBorder="1" applyAlignment="1">
      <alignment horizontal="center"/>
    </xf>
    <xf numFmtId="0" fontId="21" fillId="16" borderId="0" xfId="0" applyFont="1" applyFill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7" borderId="11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7" borderId="6" xfId="0" applyFont="1" applyFill="1" applyBorder="1" applyAlignment="1">
      <alignment horizontal="center" vertical="center"/>
    </xf>
    <xf numFmtId="0" fontId="31" fillId="16" borderId="5" xfId="0" applyFont="1" applyFill="1" applyBorder="1" applyAlignment="1">
      <alignment horizontal="center"/>
    </xf>
  </cellXfs>
  <cellStyles count="4">
    <cellStyle name="Hipervínculo" xfId="2" builtinId="8"/>
    <cellStyle name="Millares" xfId="3" builtinId="3"/>
    <cellStyle name="Normal" xfId="0" builtinId="0"/>
    <cellStyle name="Porcentaje" xfId="1" builtinId="5"/>
  </cellStyles>
  <dxfs count="13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ptos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ptos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ptos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ptos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none"/>
      </font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none"/>
      </font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none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none"/>
      </font>
      <numFmt numFmtId="14" formatCode="0.00%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none"/>
      </font>
      <numFmt numFmtId="165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00B0F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z val="11"/>
        <color theme="1"/>
        <name val="Century Gothic"/>
        <family val="2"/>
        <scheme val="none"/>
      </font>
    </dxf>
    <dxf>
      <font>
        <b/>
        <i val="0"/>
        <name val="Century Gothic"/>
        <family val="2"/>
        <scheme val="none"/>
      </font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Estilo de escala de tiempo 1" pivot="0" table="0" count="8" xr9:uid="{DCEE2C14-56F4-4D2F-AE35-2D6FE6FAD1A1}">
      <tableStyleElement type="wholeTable" dxfId="131"/>
      <tableStyleElement type="headerRow" dxfId="1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  <name val="Century Gothic"/>
            <family val="2"/>
            <scheme val="none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escala de ti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07/relationships/slicerCache" Target="slicerCaches/slicerCache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3.xml"/><Relationship Id="rId17" Type="http://schemas.openxmlformats.org/officeDocument/2006/relationships/styles" Target="styles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1/relationships/timelineCache" Target="timelineCaches/timelineCache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powerPivotData" Target="model/item.data"/><Relationship Id="rId10" Type="http://schemas.microsoft.com/office/2007/relationships/slicerCache" Target="slicerCaches/slicerCache2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microsoft.com/office/2007/relationships/slicerCache" Target="slicerCaches/slicerCache5.xml"/><Relationship Id="rId22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Indicadores</a:t>
            </a:r>
            <a:r>
              <a:rPr lang="en-US" baseline="0"/>
              <a:t> de Efectividad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Datos!$B$17</c:f>
              <c:strCache>
                <c:ptCount val="1"/>
                <c:pt idx="0">
                  <c:v>Indicador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07950" cap="rnd">
                <a:solidFill>
                  <a:srgbClr val="00B0F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D18-4631-A43C-496DF49F7D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Datos!$B$18:$B$21</c:f>
              <c:strCache>
                <c:ptCount val="4"/>
                <c:pt idx="0">
                  <c:v>Efectividad del  Onboarding</c:v>
                </c:pt>
                <c:pt idx="1">
                  <c:v>Integración a su equipo</c:v>
                </c:pt>
                <c:pt idx="2">
                  <c:v>Claridad del puesto</c:v>
                </c:pt>
                <c:pt idx="3">
                  <c:v>Comprensión de la organización</c:v>
                </c:pt>
              </c:strCache>
            </c:strRef>
          </c:cat>
          <c:val>
            <c:numRef>
              <c:f>Datos!$D$18:$D$21</c:f>
              <c:numCache>
                <c:formatCode>0.00%</c:formatCode>
                <c:ptCount val="4"/>
                <c:pt idx="0" formatCode="0%">
                  <c:v>0.96</c:v>
                </c:pt>
                <c:pt idx="1">
                  <c:v>0.94400000000000017</c:v>
                </c:pt>
                <c:pt idx="2">
                  <c:v>0.93499999999999994</c:v>
                </c:pt>
                <c:pt idx="3" formatCode="0%">
                  <c:v>0.96000000000000019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18-4631-A43C-496DF49F7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6064608"/>
        <c:axId val="746061248"/>
      </c:lineChart>
      <c:catAx>
        <c:axId val="74606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46061248"/>
        <c:crosses val="autoZero"/>
        <c:auto val="1"/>
        <c:lblAlgn val="ctr"/>
        <c:lblOffset val="100"/>
        <c:noMultiLvlLbl val="0"/>
      </c:catAx>
      <c:valAx>
        <c:axId val="7460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4606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Efectividad del  Onboarding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Datos!$F$4</c:f>
              <c:strCache>
                <c:ptCount val="1"/>
                <c:pt idx="0">
                  <c:v>Efectividad del  Onboarding (1-10)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Datos!$B$5:$B$9</c:f>
              <c:strCache>
                <c:ptCount val="5"/>
                <c:pt idx="0">
                  <c:v>395</c:v>
                </c:pt>
                <c:pt idx="1">
                  <c:v>396</c:v>
                </c:pt>
                <c:pt idx="2">
                  <c:v>397</c:v>
                </c:pt>
                <c:pt idx="3">
                  <c:v>398</c:v>
                </c:pt>
                <c:pt idx="4">
                  <c:v>399</c:v>
                </c:pt>
              </c:strCache>
            </c:strRef>
          </c:cat>
          <c:val>
            <c:numRef>
              <c:f>Datos!$F$5:$F$9</c:f>
              <c:numCache>
                <c:formatCode>General</c:formatCode>
                <c:ptCount val="5"/>
                <c:pt idx="0">
                  <c:v>9.6</c:v>
                </c:pt>
                <c:pt idx="1">
                  <c:v>10</c:v>
                </c:pt>
                <c:pt idx="2">
                  <c:v>9</c:v>
                </c:pt>
                <c:pt idx="3">
                  <c:v>9.4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BE-4D26-A89D-7719214C98D7}"/>
            </c:ext>
          </c:extLst>
        </c:ser>
        <c:ser>
          <c:idx val="0"/>
          <c:order val="1"/>
          <c:tx>
            <c:strRef>
              <c:f>Datos!$F$4</c:f>
              <c:strCache>
                <c:ptCount val="1"/>
                <c:pt idx="0">
                  <c:v>Efectividad del  Onboarding (1-10)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Datos!$B$5:$B$9</c:f>
              <c:strCache>
                <c:ptCount val="5"/>
                <c:pt idx="0">
                  <c:v>395</c:v>
                </c:pt>
                <c:pt idx="1">
                  <c:v>396</c:v>
                </c:pt>
                <c:pt idx="2">
                  <c:v>397</c:v>
                </c:pt>
                <c:pt idx="3">
                  <c:v>398</c:v>
                </c:pt>
                <c:pt idx="4">
                  <c:v>399</c:v>
                </c:pt>
              </c:strCache>
            </c:strRef>
          </c:cat>
          <c:val>
            <c:numRef>
              <c:f>Datos!$F$5:$F$9</c:f>
              <c:numCache>
                <c:formatCode>General</c:formatCode>
                <c:ptCount val="5"/>
                <c:pt idx="0">
                  <c:v>9.6</c:v>
                </c:pt>
                <c:pt idx="1">
                  <c:v>10</c:v>
                </c:pt>
                <c:pt idx="2">
                  <c:v>9</c:v>
                </c:pt>
                <c:pt idx="3">
                  <c:v>9.4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BE-4D26-A89D-7719214C9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355392"/>
        <c:axId val="752343392"/>
      </c:lineChart>
      <c:catAx>
        <c:axId val="75235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2343392"/>
        <c:crosses val="autoZero"/>
        <c:auto val="1"/>
        <c:lblAlgn val="ctr"/>
        <c:lblOffset val="100"/>
        <c:noMultiLvlLbl val="0"/>
      </c:catAx>
      <c:valAx>
        <c:axId val="7523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235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Integración a su equipo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Datos!$G$4</c:f>
              <c:strCache>
                <c:ptCount val="1"/>
                <c:pt idx="0">
                  <c:v>Integración a su equipo (1-10)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Datos!$B$5:$B$9</c:f>
              <c:strCache>
                <c:ptCount val="5"/>
                <c:pt idx="0">
                  <c:v>395</c:v>
                </c:pt>
                <c:pt idx="1">
                  <c:v>396</c:v>
                </c:pt>
                <c:pt idx="2">
                  <c:v>397</c:v>
                </c:pt>
                <c:pt idx="3">
                  <c:v>398</c:v>
                </c:pt>
                <c:pt idx="4">
                  <c:v>399</c:v>
                </c:pt>
              </c:strCache>
            </c:strRef>
          </c:cat>
          <c:val>
            <c:numRef>
              <c:f>Datos!$G$5:$G$9</c:f>
              <c:numCache>
                <c:formatCode>General</c:formatCode>
                <c:ptCount val="5"/>
                <c:pt idx="0">
                  <c:v>9.6</c:v>
                </c:pt>
                <c:pt idx="1">
                  <c:v>10</c:v>
                </c:pt>
                <c:pt idx="2">
                  <c:v>9</c:v>
                </c:pt>
                <c:pt idx="3">
                  <c:v>8.6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76-46CE-8E10-0A7258F7FFA2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52351072"/>
        <c:axId val="752352032"/>
      </c:lineChart>
      <c:catAx>
        <c:axId val="75235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2352032"/>
        <c:crosses val="autoZero"/>
        <c:auto val="1"/>
        <c:lblAlgn val="ctr"/>
        <c:lblOffset val="100"/>
        <c:noMultiLvlLbl val="0"/>
      </c:catAx>
      <c:valAx>
        <c:axId val="75235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235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Claridad del puesto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Datos!$H$4</c:f>
              <c:strCache>
                <c:ptCount val="1"/>
                <c:pt idx="0">
                  <c:v>Claridad del puesto (1-10)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Datos!$B$5:$B$9</c:f>
              <c:strCache>
                <c:ptCount val="5"/>
                <c:pt idx="0">
                  <c:v>395</c:v>
                </c:pt>
                <c:pt idx="1">
                  <c:v>396</c:v>
                </c:pt>
                <c:pt idx="2">
                  <c:v>397</c:v>
                </c:pt>
                <c:pt idx="3">
                  <c:v>398</c:v>
                </c:pt>
                <c:pt idx="4">
                  <c:v>399</c:v>
                </c:pt>
              </c:strCache>
            </c:strRef>
          </c:cat>
          <c:val>
            <c:numRef>
              <c:f>Datos!$H$5:$H$9</c:f>
              <c:numCache>
                <c:formatCode>General</c:formatCode>
                <c:ptCount val="5"/>
                <c:pt idx="0">
                  <c:v>9.25</c:v>
                </c:pt>
                <c:pt idx="1">
                  <c:v>9.75</c:v>
                </c:pt>
                <c:pt idx="2">
                  <c:v>9</c:v>
                </c:pt>
                <c:pt idx="3">
                  <c:v>9.25</c:v>
                </c:pt>
                <c:pt idx="4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9-4ACA-864A-4FCBD8AE5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552608"/>
        <c:axId val="147551168"/>
      </c:lineChart>
      <c:catAx>
        <c:axId val="14755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551168"/>
        <c:crosses val="autoZero"/>
        <c:auto val="1"/>
        <c:lblAlgn val="ctr"/>
        <c:lblOffset val="100"/>
        <c:noMultiLvlLbl val="0"/>
      </c:catAx>
      <c:valAx>
        <c:axId val="14755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55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Compresión de la organización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Datos!$I$4</c:f>
              <c:strCache>
                <c:ptCount val="1"/>
                <c:pt idx="0">
                  <c:v>Compresión de la organización (1-10)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Datos!$B$5:$B$9</c:f>
              <c:strCache>
                <c:ptCount val="5"/>
                <c:pt idx="0">
                  <c:v>395</c:v>
                </c:pt>
                <c:pt idx="1">
                  <c:v>396</c:v>
                </c:pt>
                <c:pt idx="2">
                  <c:v>397</c:v>
                </c:pt>
                <c:pt idx="3">
                  <c:v>398</c:v>
                </c:pt>
                <c:pt idx="4">
                  <c:v>399</c:v>
                </c:pt>
              </c:strCache>
            </c:strRef>
          </c:cat>
          <c:val>
            <c:numRef>
              <c:f>Datos!$I$5:$I$9</c:f>
              <c:numCache>
                <c:formatCode>General</c:formatCode>
                <c:ptCount val="5"/>
                <c:pt idx="0">
                  <c:v>9.6</c:v>
                </c:pt>
                <c:pt idx="1">
                  <c:v>10</c:v>
                </c:pt>
                <c:pt idx="2">
                  <c:v>9</c:v>
                </c:pt>
                <c:pt idx="3">
                  <c:v>9.8000000000000007</c:v>
                </c:pt>
                <c:pt idx="4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82-47A9-9494-00B4835DB997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52356832"/>
        <c:axId val="752338592"/>
      </c:lineChart>
      <c:catAx>
        <c:axId val="75235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2338592"/>
        <c:crosses val="autoZero"/>
        <c:auto val="1"/>
        <c:lblAlgn val="ctr"/>
        <c:lblOffset val="100"/>
        <c:noMultiLvlLbl val="0"/>
      </c:catAx>
      <c:valAx>
        <c:axId val="7523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235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0B0F0"/>
            </a:solidFill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E1-448A-874B-F2E7ACB95BB4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E1-448A-874B-F2E7ACB95BB4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E1-448A-874B-F2E7ACB95BB4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E1-448A-874B-F2E7ACB95BB4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CD1A-4F58-B7A5-918C6B5AE0E7}"/>
              </c:ext>
            </c:extLst>
          </c:dPt>
          <c:dPt>
            <c:idx val="5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E1-448A-874B-F2E7ACB95BB4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8E1-448A-874B-F2E7ACB95BB4}"/>
              </c:ext>
            </c:extLst>
          </c:dPt>
          <c:dPt>
            <c:idx val="7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8E1-448A-874B-F2E7ACB95BB4}"/>
              </c:ext>
            </c:extLst>
          </c:dPt>
          <c:dPt>
            <c:idx val="8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8E1-448A-874B-F2E7ACB95BB4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8E1-448A-874B-F2E7ACB95BB4}"/>
              </c:ext>
            </c:extLst>
          </c:dPt>
          <c:dPt>
            <c:idx val="1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8E1-448A-874B-F2E7ACB95BB4}"/>
              </c:ext>
            </c:extLst>
          </c:dPt>
          <c:dPt>
            <c:idx val="1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8E1-448A-874B-F2E7ACB95BB4}"/>
              </c:ext>
            </c:extLst>
          </c:dPt>
          <c:val>
            <c:numLit>
              <c:formatCode>General</c:formatCode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0-CD1A-4F58-B7A5-918C6B5AE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Analisis!$A$35</c:f>
              <c:strCache>
                <c:ptCount val="1"/>
                <c:pt idx="0">
                  <c:v>Efectividad del  Onboarding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6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CD1A-4F58-B7A5-918C6B5AE0E7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D1A-4F58-B7A5-918C6B5AE0E7}"/>
              </c:ext>
            </c:extLst>
          </c:dPt>
          <c:val>
            <c:numRef>
              <c:f>Analisis!$B$11:$B$12</c:f>
              <c:numCache>
                <c:formatCode>0.00%</c:formatCode>
                <c:ptCount val="2"/>
                <c:pt idx="0" formatCode="0%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D1A-4F58-B7A5-918C6B5AE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83-47C5-B2A7-F3AF7D15CF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83-47C5-B2A7-F3AF7D15CFEF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83-47C5-B2A7-F3AF7D15CFEF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83-47C5-B2A7-F3AF7D15CFEF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83-47C5-B2A7-F3AF7D15CFEF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83-47C5-B2A7-F3AF7D15CFEF}"/>
              </c:ext>
            </c:extLst>
          </c:dPt>
          <c:dPt>
            <c:idx val="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283-47C5-B2A7-F3AF7D15CFEF}"/>
              </c:ext>
            </c:extLst>
          </c:dPt>
          <c:dPt>
            <c:idx val="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283-47C5-B2A7-F3AF7D15CFEF}"/>
              </c:ext>
            </c:extLst>
          </c:dPt>
          <c:dPt>
            <c:idx val="8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283-47C5-B2A7-F3AF7D15CFEF}"/>
              </c:ext>
            </c:extLst>
          </c:dPt>
          <c:dPt>
            <c:idx val="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283-47C5-B2A7-F3AF7D15CFEF}"/>
              </c:ext>
            </c:extLst>
          </c:dPt>
          <c:dPt>
            <c:idx val="1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283-47C5-B2A7-F3AF7D15CFEF}"/>
              </c:ext>
            </c:extLst>
          </c:dPt>
          <c:dPt>
            <c:idx val="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283-47C5-B2A7-F3AF7D15CFEF}"/>
              </c:ext>
            </c:extLst>
          </c:dPt>
          <c:val>
            <c:numLit>
              <c:formatCode>General</c:formatCode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18-E283-47C5-B2A7-F3AF7D15C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Analisis!$A$36</c:f>
              <c:strCache>
                <c:ptCount val="1"/>
                <c:pt idx="0">
                  <c:v>Integración a su equipo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6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283-47C5-B2A7-F3AF7D15CFEF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283-47C5-B2A7-F3AF7D15CFEF}"/>
              </c:ext>
            </c:extLst>
          </c:dPt>
          <c:val>
            <c:numRef>
              <c:f>Analisis!$B$36:$C$36</c:f>
              <c:numCache>
                <c:formatCode>0.00%</c:formatCode>
                <c:ptCount val="2"/>
                <c:pt idx="0">
                  <c:v>0.94400000000000017</c:v>
                </c:pt>
                <c:pt idx="1">
                  <c:v>5.5999999999999828E-2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283-47C5-B2A7-F3AF7D15C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6B-459A-B3C9-1A68C9053360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6B-459A-B3C9-1A68C9053360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6B-459A-B3C9-1A68C9053360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6B-459A-B3C9-1A68C9053360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86B-459A-B3C9-1A68C9053360}"/>
              </c:ext>
            </c:extLst>
          </c:dPt>
          <c:dPt>
            <c:idx val="5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86B-459A-B3C9-1A68C9053360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86B-459A-B3C9-1A68C9053360}"/>
              </c:ext>
            </c:extLst>
          </c:dPt>
          <c:dPt>
            <c:idx val="7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86B-459A-B3C9-1A68C9053360}"/>
              </c:ext>
            </c:extLst>
          </c:dPt>
          <c:dPt>
            <c:idx val="8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86B-459A-B3C9-1A68C9053360}"/>
              </c:ext>
            </c:extLst>
          </c:dPt>
          <c:dPt>
            <c:idx val="9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86B-459A-B3C9-1A68C9053360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86B-459A-B3C9-1A68C9053360}"/>
              </c:ext>
            </c:extLst>
          </c:dPt>
          <c:dPt>
            <c:idx val="1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86B-459A-B3C9-1A68C9053360}"/>
              </c:ext>
            </c:extLst>
          </c:dPt>
          <c:val>
            <c:numLit>
              <c:formatCode>General</c:formatCode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18-686B-459A-B3C9-1A68C9053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Analisis!$A$33</c:f>
              <c:strCache>
                <c:ptCount val="1"/>
                <c:pt idx="0">
                  <c:v>Claridad del puesto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6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86B-459A-B3C9-1A68C9053360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686B-459A-B3C9-1A68C9053360}"/>
              </c:ext>
            </c:extLst>
          </c:dPt>
          <c:val>
            <c:numRef>
              <c:f>Analisis!$B$33:$C$33</c:f>
              <c:numCache>
                <c:formatCode>0.00%</c:formatCode>
                <c:ptCount val="2"/>
                <c:pt idx="0">
                  <c:v>0.93499999999999994</c:v>
                </c:pt>
                <c:pt idx="1">
                  <c:v>6.5000000000000058E-2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86B-459A-B3C9-1A68C9053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7030A0"/>
            </a:solidFill>
          </c:spPr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0A-4E20-B392-8A919FC02CBE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0A-4E20-B392-8A919FC02CBE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0A-4E20-B392-8A919FC02CBE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0A-4E20-B392-8A919FC02CBE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0A-4E20-B392-8A919FC02CBE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C0A-4E20-B392-8A919FC02CBE}"/>
              </c:ext>
            </c:extLst>
          </c:dPt>
          <c:dPt>
            <c:idx val="6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C0A-4E20-B392-8A919FC02CBE}"/>
              </c:ext>
            </c:extLst>
          </c:dPt>
          <c:dPt>
            <c:idx val="7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C0A-4E20-B392-8A919FC02CBE}"/>
              </c:ext>
            </c:extLst>
          </c:dPt>
          <c:dPt>
            <c:idx val="8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C0A-4E20-B392-8A919FC02CBE}"/>
              </c:ext>
            </c:extLst>
          </c:dPt>
          <c:dPt>
            <c:idx val="9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C0A-4E20-B392-8A919FC02CBE}"/>
              </c:ext>
            </c:extLst>
          </c:dPt>
          <c:dPt>
            <c:idx val="1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C0A-4E20-B392-8A919FC02CBE}"/>
              </c:ext>
            </c:extLst>
          </c:dPt>
          <c:dPt>
            <c:idx val="11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C0A-4E20-B392-8A919FC02CBE}"/>
              </c:ext>
            </c:extLst>
          </c:dPt>
          <c:val>
            <c:numLit>
              <c:formatCode>General</c:formatCode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18-5C0A-4E20-B392-8A919FC02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Analisis!$A$34</c:f>
              <c:strCache>
                <c:ptCount val="1"/>
                <c:pt idx="0">
                  <c:v>Comprensión de la organización</c:v>
                </c:pt>
              </c:strCache>
            </c:strRef>
          </c:tx>
          <c:explosion val="2"/>
          <c:dPt>
            <c:idx val="0"/>
            <c:bubble3D val="0"/>
            <c:explosion val="0"/>
            <c:spPr>
              <a:solidFill>
                <a:schemeClr val="bg1">
                  <a:lumMod val="6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C0A-4E20-B392-8A919FC02CBE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5C0A-4E20-B392-8A919FC02CBE}"/>
              </c:ext>
            </c:extLst>
          </c:dPt>
          <c:val>
            <c:numRef>
              <c:f>Analisis!$B$34:$C$34</c:f>
              <c:numCache>
                <c:formatCode>0.00%</c:formatCode>
                <c:ptCount val="2"/>
                <c:pt idx="0">
                  <c:v>0.96000000000000019</c:v>
                </c:pt>
                <c:pt idx="1">
                  <c:v>3.9999999999999813E-2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C0A-4E20-B392-8A919FC02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[Efectividad del onboarding actualizada (version 2).xlsx]Analisis!TablaDinámica3</c:name>
    <c:fmtId val="2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461428972237612"/>
          <c:y val="4.6861660924436853E-2"/>
          <c:w val="0.47061189855425251"/>
          <c:h val="0.914743048993872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Analisis!$B$3</c:f>
              <c:strCache>
                <c:ptCount val="1"/>
                <c:pt idx="0">
                  <c:v>Promedio de Efectividad del  Onboarding (1-10)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Analisis!$A$4:$A$7</c:f>
              <c:strCache>
                <c:ptCount val="3"/>
                <c:pt idx="0">
                  <c:v>DIRECCION GENERAL</c:v>
                </c:pt>
                <c:pt idx="1">
                  <c:v>GESTION PREVENTIVA SMS</c:v>
                </c:pt>
                <c:pt idx="2">
                  <c:v>ORGANO INTERNO DE CONTROL</c:v>
                </c:pt>
              </c:strCache>
            </c:strRef>
          </c:cat>
          <c:val>
            <c:numRef>
              <c:f>Analisis!$B$4:$B$7</c:f>
              <c:numCache>
                <c:formatCode>General</c:formatCode>
                <c:ptCount val="3"/>
                <c:pt idx="0">
                  <c:v>9.6</c:v>
                </c:pt>
                <c:pt idx="1">
                  <c:v>10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5-4363-A40A-9021946F307F}"/>
            </c:ext>
          </c:extLst>
        </c:ser>
        <c:ser>
          <c:idx val="1"/>
          <c:order val="1"/>
          <c:tx>
            <c:strRef>
              <c:f>Analisis!$C$3</c:f>
              <c:strCache>
                <c:ptCount val="1"/>
                <c:pt idx="0">
                  <c:v>Promedio de Integración a su equipo (1-10)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Analisis!$A$4:$A$7</c:f>
              <c:strCache>
                <c:ptCount val="3"/>
                <c:pt idx="0">
                  <c:v>DIRECCION GENERAL</c:v>
                </c:pt>
                <c:pt idx="1">
                  <c:v>GESTION PREVENTIVA SMS</c:v>
                </c:pt>
                <c:pt idx="2">
                  <c:v>ORGANO INTERNO DE CONTROL</c:v>
                </c:pt>
              </c:strCache>
            </c:strRef>
          </c:cat>
          <c:val>
            <c:numRef>
              <c:f>Analisis!$C$4:$C$7</c:f>
              <c:numCache>
                <c:formatCode>General</c:formatCode>
                <c:ptCount val="3"/>
                <c:pt idx="0">
                  <c:v>9.6</c:v>
                </c:pt>
                <c:pt idx="1">
                  <c:v>10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5-4363-A40A-9021946F307F}"/>
            </c:ext>
          </c:extLst>
        </c:ser>
        <c:ser>
          <c:idx val="2"/>
          <c:order val="2"/>
          <c:tx>
            <c:strRef>
              <c:f>Analisis!$D$3</c:f>
              <c:strCache>
                <c:ptCount val="1"/>
                <c:pt idx="0">
                  <c:v>Promedio de Claridad del puesto (1-10)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Analisis!$A$4:$A$7</c:f>
              <c:strCache>
                <c:ptCount val="3"/>
                <c:pt idx="0">
                  <c:v>DIRECCION GENERAL</c:v>
                </c:pt>
                <c:pt idx="1">
                  <c:v>GESTION PREVENTIVA SMS</c:v>
                </c:pt>
                <c:pt idx="2">
                  <c:v>ORGANO INTERNO DE CONTROL</c:v>
                </c:pt>
              </c:strCache>
            </c:strRef>
          </c:cat>
          <c:val>
            <c:numRef>
              <c:f>Analisis!$D$4:$D$7</c:f>
              <c:numCache>
                <c:formatCode>General</c:formatCode>
                <c:ptCount val="3"/>
                <c:pt idx="0">
                  <c:v>9.25</c:v>
                </c:pt>
                <c:pt idx="1">
                  <c:v>9.75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5-4363-A40A-9021946F307F}"/>
            </c:ext>
          </c:extLst>
        </c:ser>
        <c:ser>
          <c:idx val="3"/>
          <c:order val="3"/>
          <c:tx>
            <c:strRef>
              <c:f>Analisis!$E$3</c:f>
              <c:strCache>
                <c:ptCount val="1"/>
                <c:pt idx="0">
                  <c:v>Promedio de Compresión de la organización (1-10)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Analisis!$A$4:$A$7</c:f>
              <c:strCache>
                <c:ptCount val="3"/>
                <c:pt idx="0">
                  <c:v>DIRECCION GENERAL</c:v>
                </c:pt>
                <c:pt idx="1">
                  <c:v>GESTION PREVENTIVA SMS</c:v>
                </c:pt>
                <c:pt idx="2">
                  <c:v>ORGANO INTERNO DE CONTROL</c:v>
                </c:pt>
              </c:strCache>
            </c:strRef>
          </c:cat>
          <c:val>
            <c:numRef>
              <c:f>Analisis!$E$4:$E$7</c:f>
              <c:numCache>
                <c:formatCode>General</c:formatCode>
                <c:ptCount val="3"/>
                <c:pt idx="0">
                  <c:v>9.6</c:v>
                </c:pt>
                <c:pt idx="1">
                  <c:v>10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15-4363-A40A-9021946F307F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2396831"/>
        <c:axId val="212404031"/>
      </c:barChart>
      <c:catAx>
        <c:axId val="21239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212404031"/>
        <c:crosses val="autoZero"/>
        <c:auto val="1"/>
        <c:lblAlgn val="ctr"/>
        <c:lblOffset val="100"/>
        <c:noMultiLvlLbl val="0"/>
      </c:catAx>
      <c:valAx>
        <c:axId val="21240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21239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 w="6350"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1"/>
          <c:order val="0"/>
          <c:tx>
            <c:strRef>
              <c:f>'Inicial y Final'!$B$14:$B$19</c:f>
              <c:strCache>
                <c:ptCount val="6"/>
                <c:pt idx="0">
                  <c:v>401</c:v>
                </c:pt>
                <c:pt idx="2">
                  <c:v>402</c:v>
                </c:pt>
                <c:pt idx="4">
                  <c:v>403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1-C579-4273-A23B-D1FABABAF5C5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translucentPowder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B6-40A3-BAD6-5F2EA567B877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C579-4273-A23B-D1FABABAF5C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val>
            <c:numRef>
              <c:f>('Inicial y Final'!$AD$14,'Inicial y Final'!$AD$16,'Inicial y Final'!$AD$18)</c:f>
              <c:numCache>
                <c:formatCode>General</c:formatCode>
                <c:ptCount val="3"/>
                <c:pt idx="0">
                  <c:v>80</c:v>
                </c:pt>
                <c:pt idx="1">
                  <c:v>87.5</c:v>
                </c:pt>
                <c:pt idx="2">
                  <c:v>55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DATOS!#REF!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C579-4273-A23B-D1FABABAF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46893600"/>
        <c:axId val="1846889280"/>
        <c:axId val="0"/>
      </c:bar3DChart>
      <c:catAx>
        <c:axId val="1846893600"/>
        <c:scaling>
          <c:orientation val="minMax"/>
        </c:scaling>
        <c:delete val="1"/>
        <c:axPos val="l"/>
        <c:minorGridlines/>
        <c:numFmt formatCode="General" sourceLinked="1"/>
        <c:majorTickMark val="none"/>
        <c:minorTickMark val="none"/>
        <c:tickLblPos val="nextTo"/>
        <c:crossAx val="1846889280"/>
        <c:crosses val="autoZero"/>
        <c:auto val="1"/>
        <c:lblAlgn val="ctr"/>
        <c:lblOffset val="100"/>
        <c:noMultiLvlLbl val="0"/>
      </c:catAx>
      <c:valAx>
        <c:axId val="184688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MX" sz="1600"/>
                  <a:t>Destractores</a:t>
                </a:r>
                <a:r>
                  <a:rPr lang="es-MX" sz="1600" baseline="0"/>
                  <a:t> -  Pasivos -  </a:t>
                </a:r>
                <a:r>
                  <a:rPr lang="es-MX" sz="1600"/>
                  <a:t>Promotores                           </a:t>
                </a:r>
                <a:r>
                  <a:rPr lang="es-MX" sz="1600" baseline="0"/>
                  <a:t> </a:t>
                </a:r>
                <a:r>
                  <a:rPr lang="es-MX" sz="1600"/>
                  <a:t>  </a:t>
                </a:r>
              </a:p>
            </c:rich>
          </c:tx>
          <c:layout>
            <c:manualLayout>
              <c:xMode val="edge"/>
              <c:yMode val="edge"/>
              <c:x val="0.33970379049757765"/>
              <c:y val="0.9410351658859565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MX"/>
          </a:p>
        </c:txPr>
        <c:crossAx val="1846893600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 Narrow" panose="020B060602020203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1.gif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25797</xdr:colOff>
      <xdr:row>33</xdr:row>
      <xdr:rowOff>191094</xdr:rowOff>
    </xdr:from>
    <xdr:to>
      <xdr:col>2</xdr:col>
      <xdr:colOff>3045024</xdr:colOff>
      <xdr:row>48</xdr:row>
      <xdr:rowOff>76795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010D14E-5F34-41F1-EF6A-5C8FDFE59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93124</xdr:colOff>
      <xdr:row>33</xdr:row>
      <xdr:rowOff>174570</xdr:rowOff>
    </xdr:from>
    <xdr:to>
      <xdr:col>5</xdr:col>
      <xdr:colOff>598057</xdr:colOff>
      <xdr:row>48</xdr:row>
      <xdr:rowOff>17361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C08F887-D297-B7E8-4E1E-A8E138211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749085</xdr:colOff>
      <xdr:row>49</xdr:row>
      <xdr:rowOff>121725</xdr:rowOff>
    </xdr:from>
    <xdr:to>
      <xdr:col>2</xdr:col>
      <xdr:colOff>3012483</xdr:colOff>
      <xdr:row>63</xdr:row>
      <xdr:rowOff>152722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CC61241-5BA9-E675-CCA6-1963DB54F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54890</xdr:colOff>
      <xdr:row>49</xdr:row>
      <xdr:rowOff>121725</xdr:rowOff>
    </xdr:from>
    <xdr:to>
      <xdr:col>5</xdr:col>
      <xdr:colOff>558585</xdr:colOff>
      <xdr:row>63</xdr:row>
      <xdr:rowOff>152722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0DBA528-1200-EA63-FFCE-03269F0D7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958958</xdr:colOff>
      <xdr:row>33</xdr:row>
      <xdr:rowOff>137869</xdr:rowOff>
    </xdr:from>
    <xdr:to>
      <xdr:col>8</xdr:col>
      <xdr:colOff>526297</xdr:colOff>
      <xdr:row>47</xdr:row>
      <xdr:rowOff>168866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BB8AD7D-8EB3-9525-5A5F-B73C07CC2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178873</xdr:colOff>
      <xdr:row>2</xdr:row>
      <xdr:rowOff>152042</xdr:rowOff>
    </xdr:from>
    <xdr:to>
      <xdr:col>25</xdr:col>
      <xdr:colOff>769155</xdr:colOff>
      <xdr:row>54</xdr:row>
      <xdr:rowOff>123472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9117E9C1-7427-4820-BADC-392312A60428}"/>
            </a:ext>
          </a:extLst>
        </xdr:cNvPr>
        <xdr:cNvSpPr/>
      </xdr:nvSpPr>
      <xdr:spPr>
        <a:xfrm>
          <a:off x="178873" y="152042"/>
          <a:ext cx="20818105" cy="9025301"/>
        </a:xfrm>
        <a:prstGeom prst="roundRect">
          <a:avLst>
            <a:gd name="adj" fmla="val 1041"/>
          </a:avLst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2400"/>
            <a:t>FD</a:t>
          </a:r>
        </a:p>
      </xdr:txBody>
    </xdr:sp>
    <xdr:clientData/>
  </xdr:twoCellAnchor>
  <xdr:twoCellAnchor>
    <xdr:from>
      <xdr:col>3</xdr:col>
      <xdr:colOff>0</xdr:colOff>
      <xdr:row>2</xdr:row>
      <xdr:rowOff>21124</xdr:rowOff>
    </xdr:from>
    <xdr:to>
      <xdr:col>25</xdr:col>
      <xdr:colOff>370417</xdr:colOff>
      <xdr:row>8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8589CFD-DFFC-49C9-ABB4-F90C2C46397F}"/>
            </a:ext>
          </a:extLst>
        </xdr:cNvPr>
        <xdr:cNvSpPr/>
      </xdr:nvSpPr>
      <xdr:spPr>
        <a:xfrm>
          <a:off x="2420938" y="21124"/>
          <a:ext cx="18123958" cy="1010751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effectLst>
              <a:outerShdw blurRad="63500" dist="63500" dir="5400000" algn="t" rotWithShape="0">
                <a:prstClr val="black">
                  <a:alpha val="50000"/>
                </a:prstClr>
              </a:outerShdw>
            </a:effectLst>
          </a:endParaRPr>
        </a:p>
      </xdr:txBody>
    </xdr:sp>
    <xdr:clientData/>
  </xdr:twoCellAnchor>
  <xdr:twoCellAnchor>
    <xdr:from>
      <xdr:col>3</xdr:col>
      <xdr:colOff>53022</xdr:colOff>
      <xdr:row>2</xdr:row>
      <xdr:rowOff>1200</xdr:rowOff>
    </xdr:from>
    <xdr:to>
      <xdr:col>16</xdr:col>
      <xdr:colOff>638583</xdr:colOff>
      <xdr:row>6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2F131DC-EEBE-4F47-943E-16FAB4228724}"/>
            </a:ext>
          </a:extLst>
        </xdr:cNvPr>
        <xdr:cNvSpPr txBox="1"/>
      </xdr:nvSpPr>
      <xdr:spPr>
        <a:xfrm>
          <a:off x="815022" y="1200"/>
          <a:ext cx="10491561" cy="760800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4000" b="1">
              <a:solidFill>
                <a:schemeClr val="bg1"/>
              </a:solidFill>
              <a:latin typeface="Century Gothic" panose="020B0502020202020204" pitchFamily="34" charset="0"/>
            </a:rPr>
            <a:t>Dashboard- Efectividad del Onboarding</a:t>
          </a:r>
        </a:p>
      </xdr:txBody>
    </xdr:sp>
    <xdr:clientData/>
  </xdr:twoCellAnchor>
  <xdr:twoCellAnchor>
    <xdr:from>
      <xdr:col>3</xdr:col>
      <xdr:colOff>67377</xdr:colOff>
      <xdr:row>5</xdr:row>
      <xdr:rowOff>169107</xdr:rowOff>
    </xdr:from>
    <xdr:to>
      <xdr:col>16</xdr:col>
      <xdr:colOff>652938</xdr:colOff>
      <xdr:row>8</xdr:row>
      <xdr:rowOff>187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3160250-EB10-4B3C-BE12-CBF69BA6A421}"/>
            </a:ext>
          </a:extLst>
        </xdr:cNvPr>
        <xdr:cNvSpPr txBox="1"/>
      </xdr:nvSpPr>
      <xdr:spPr>
        <a:xfrm>
          <a:off x="829377" y="740607"/>
          <a:ext cx="10491561" cy="402580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1">
              <a:solidFill>
                <a:schemeClr val="bg1"/>
              </a:solidFill>
              <a:latin typeface="Century Gothic" panose="020B0502020202020204" pitchFamily="34" charset="0"/>
            </a:rPr>
            <a:t>Indicadores de la efectividad del Onboarding</a:t>
          </a:r>
        </a:p>
      </xdr:txBody>
    </xdr:sp>
    <xdr:clientData/>
  </xdr:twoCellAnchor>
  <xdr:twoCellAnchor>
    <xdr:from>
      <xdr:col>2</xdr:col>
      <xdr:colOff>803992</xdr:colOff>
      <xdr:row>10</xdr:row>
      <xdr:rowOff>0</xdr:rowOff>
    </xdr:from>
    <xdr:to>
      <xdr:col>6</xdr:col>
      <xdr:colOff>588879</xdr:colOff>
      <xdr:row>25</xdr:row>
      <xdr:rowOff>22500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95612B4-BFC1-755E-6591-19407A781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254000</xdr:colOff>
      <xdr:row>10</xdr:row>
      <xdr:rowOff>0</xdr:rowOff>
    </xdr:from>
    <xdr:to>
      <xdr:col>11</xdr:col>
      <xdr:colOff>86000</xdr:colOff>
      <xdr:row>25</xdr:row>
      <xdr:rowOff>22500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5E42590-639B-43F9-B87C-333E2C192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510683</xdr:colOff>
      <xdr:row>10</xdr:row>
      <xdr:rowOff>0</xdr:rowOff>
    </xdr:from>
    <xdr:to>
      <xdr:col>15</xdr:col>
      <xdr:colOff>340000</xdr:colOff>
      <xdr:row>25</xdr:row>
      <xdr:rowOff>22500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2646840-A796-41E1-B9BE-E03C23D7F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10</xdr:row>
      <xdr:rowOff>0</xdr:rowOff>
    </xdr:from>
    <xdr:to>
      <xdr:col>19</xdr:col>
      <xdr:colOff>593999</xdr:colOff>
      <xdr:row>25</xdr:row>
      <xdr:rowOff>22500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E08F3D4-A0BD-4C20-8A10-33BAAF7A0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381843</xdr:colOff>
      <xdr:row>3</xdr:row>
      <xdr:rowOff>138378</xdr:rowOff>
    </xdr:from>
    <xdr:to>
      <xdr:col>2</xdr:col>
      <xdr:colOff>681277</xdr:colOff>
      <xdr:row>18</xdr:row>
      <xdr:rowOff>3963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Área / Departamento  1">
              <a:extLst>
                <a:ext uri="{FF2B5EF4-FFF2-40B4-BE49-F238E27FC236}">
                  <a16:creationId xmlns:a16="http://schemas.microsoft.com/office/drawing/2014/main" id="{2A438CC6-AEE9-4A67-9D7A-79B8033D3D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 / Departamento 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843" y="661319"/>
              <a:ext cx="1918061" cy="24802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742885</xdr:colOff>
      <xdr:row>15</xdr:row>
      <xdr:rowOff>106961</xdr:rowOff>
    </xdr:from>
    <xdr:to>
      <xdr:col>5</xdr:col>
      <xdr:colOff>728383</xdr:colOff>
      <xdr:row>18</xdr:row>
      <xdr:rowOff>120377</xdr:rowOff>
    </xdr:to>
    <xdr:sp macro="" textlink="Analisis!B35">
      <xdr:nvSpPr>
        <xdr:cNvPr id="21" name="CuadroTexto 20">
          <a:extLst>
            <a:ext uri="{FF2B5EF4-FFF2-40B4-BE49-F238E27FC236}">
              <a16:creationId xmlns:a16="http://schemas.microsoft.com/office/drawing/2014/main" id="{D55AE604-A768-B639-0BC5-3178CCE2F361}"/>
            </a:ext>
          </a:extLst>
        </xdr:cNvPr>
        <xdr:cNvSpPr txBox="1"/>
      </xdr:nvSpPr>
      <xdr:spPr>
        <a:xfrm>
          <a:off x="3040091" y="2908432"/>
          <a:ext cx="1516968" cy="5737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A1470ED-FEEE-4964-815D-A18D5E61CA21}" type="TxLink">
            <a:rPr lang="en-US" sz="2800" b="1" i="0" u="none" strike="noStrike">
              <a:solidFill>
                <a:srgbClr val="00B0F0"/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/>
            <a:t>96.00%</a:t>
          </a:fld>
          <a:endParaRPr lang="es-MX" sz="2800" b="1" i="0" u="none" strike="noStrike">
            <a:solidFill>
              <a:srgbClr val="00B0F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252907</xdr:colOff>
      <xdr:row>15</xdr:row>
      <xdr:rowOff>136207</xdr:rowOff>
    </xdr:from>
    <xdr:to>
      <xdr:col>10</xdr:col>
      <xdr:colOff>149412</xdr:colOff>
      <xdr:row>18</xdr:row>
      <xdr:rowOff>104835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9DA507F-16E2-4010-9CCD-90C9E6ED1FAD}"/>
            </a:ext>
          </a:extLst>
        </xdr:cNvPr>
        <xdr:cNvSpPr txBox="1"/>
      </xdr:nvSpPr>
      <xdr:spPr>
        <a:xfrm>
          <a:off x="6378789" y="2937678"/>
          <a:ext cx="1427976" cy="5289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2800" b="1" i="0" u="none" strike="noStrike">
              <a:solidFill>
                <a:schemeClr val="accent2"/>
              </a:solidFill>
              <a:latin typeface="Century Gothic" panose="020B0502020202020204" pitchFamily="34" charset="0"/>
              <a:ea typeface="+mn-ea"/>
              <a:cs typeface="+mn-cs"/>
            </a:rPr>
            <a:t>94.40%</a:t>
          </a:r>
        </a:p>
        <a:p>
          <a:pPr marL="0" indent="0"/>
          <a:endParaRPr lang="en-US" sz="2800" b="1" i="0" u="none" strike="noStrike">
            <a:solidFill>
              <a:schemeClr val="accent2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503956</xdr:colOff>
      <xdr:row>16</xdr:row>
      <xdr:rowOff>42911</xdr:rowOff>
    </xdr:from>
    <xdr:to>
      <xdr:col>14</xdr:col>
      <xdr:colOff>504265</xdr:colOff>
      <xdr:row>18</xdr:row>
      <xdr:rowOff>167407</xdr:rowOff>
    </xdr:to>
    <xdr:sp macro="" textlink="Analisis!B33">
      <xdr:nvSpPr>
        <xdr:cNvPr id="23" name="CuadroTexto 22">
          <a:extLst>
            <a:ext uri="{FF2B5EF4-FFF2-40B4-BE49-F238E27FC236}">
              <a16:creationId xmlns:a16="http://schemas.microsoft.com/office/drawing/2014/main" id="{3D675C87-5AC3-4D9B-AABC-7834664433AC}"/>
            </a:ext>
          </a:extLst>
        </xdr:cNvPr>
        <xdr:cNvSpPr txBox="1"/>
      </xdr:nvSpPr>
      <xdr:spPr>
        <a:xfrm>
          <a:off x="9692780" y="3031146"/>
          <a:ext cx="1531779" cy="498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7CE3777-E5A5-46E9-9196-6B7D2EF8E50B}" type="TxLink">
            <a:rPr lang="en-US" sz="2800" b="1" i="0" u="none" strike="noStrike">
              <a:solidFill>
                <a:srgbClr val="00B050"/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/>
            <a:t>93.50%</a:t>
          </a:fld>
          <a:endParaRPr lang="es-MX" sz="2800" b="1" i="0" u="none" strike="noStrike">
            <a:solidFill>
              <a:srgbClr val="00B05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2396</xdr:colOff>
      <xdr:row>16</xdr:row>
      <xdr:rowOff>52033</xdr:rowOff>
    </xdr:from>
    <xdr:to>
      <xdr:col>18</xdr:col>
      <xdr:colOff>635000</xdr:colOff>
      <xdr:row>18</xdr:row>
      <xdr:rowOff>158284</xdr:rowOff>
    </xdr:to>
    <xdr:sp macro="" textlink="Analisis!B34">
      <xdr:nvSpPr>
        <xdr:cNvPr id="24" name="CuadroTexto 23">
          <a:extLst>
            <a:ext uri="{FF2B5EF4-FFF2-40B4-BE49-F238E27FC236}">
              <a16:creationId xmlns:a16="http://schemas.microsoft.com/office/drawing/2014/main" id="{0EC5F1EF-82F8-450F-9F9B-99F37F7291A6}"/>
            </a:ext>
          </a:extLst>
        </xdr:cNvPr>
        <xdr:cNvSpPr txBox="1"/>
      </xdr:nvSpPr>
      <xdr:spPr>
        <a:xfrm>
          <a:off x="13019896" y="3040268"/>
          <a:ext cx="1398339" cy="4797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0053C1EE-8FA3-4619-AF3F-901B38B8ED5E}" type="TxLink">
            <a:rPr lang="en-US" sz="2800" b="1" i="0" u="none" strike="noStrike">
              <a:solidFill>
                <a:srgbClr val="7030A0"/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96.00%</a:t>
          </a:fld>
          <a:endParaRPr lang="es-MX" sz="2800" b="1" i="0" u="none" strike="noStrike">
            <a:solidFill>
              <a:srgbClr val="7030A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322577</xdr:colOff>
      <xdr:row>24</xdr:row>
      <xdr:rowOff>64764</xdr:rowOff>
    </xdr:from>
    <xdr:to>
      <xdr:col>6</xdr:col>
      <xdr:colOff>452033</xdr:colOff>
      <xdr:row>33</xdr:row>
      <xdr:rowOff>20484</xdr:rowOff>
    </xdr:to>
    <xdr:sp macro="" textlink="Analisis!A35">
      <xdr:nvSpPr>
        <xdr:cNvPr id="16" name="CuadroTexto 15">
          <a:extLst>
            <a:ext uri="{FF2B5EF4-FFF2-40B4-BE49-F238E27FC236}">
              <a16:creationId xmlns:a16="http://schemas.microsoft.com/office/drawing/2014/main" id="{692F5CE4-BEF9-41E1-8672-2DC5BF137029}"/>
            </a:ext>
          </a:extLst>
        </xdr:cNvPr>
        <xdr:cNvSpPr txBox="1"/>
      </xdr:nvSpPr>
      <xdr:spPr>
        <a:xfrm>
          <a:off x="2598891" y="4714256"/>
          <a:ext cx="2405769" cy="16992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CAE3AD1C-7850-43CC-8AC1-9DD4C15932D4}" type="TxLink">
            <a:rPr lang="en-US" sz="2800" b="1" i="0" u="none" strike="noStrike">
              <a:solidFill>
                <a:srgbClr val="00B0F0"/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Efectividad del  Onboarding</a:t>
          </a:fld>
          <a:endParaRPr lang="es-MX" sz="2800" b="1" i="0" u="none" strike="noStrike">
            <a:solidFill>
              <a:srgbClr val="00B0F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449792</xdr:colOff>
      <xdr:row>8</xdr:row>
      <xdr:rowOff>105833</xdr:rowOff>
    </xdr:from>
    <xdr:to>
      <xdr:col>25</xdr:col>
      <xdr:colOff>291042</xdr:colOff>
      <xdr:row>51</xdr:row>
      <xdr:rowOff>79375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27414734-EEFA-484F-8B02-195C9B5E5A2A}"/>
            </a:ext>
          </a:extLst>
        </xdr:cNvPr>
        <xdr:cNvSpPr/>
      </xdr:nvSpPr>
      <xdr:spPr>
        <a:xfrm>
          <a:off x="15826753" y="1500343"/>
          <a:ext cx="4697132" cy="7469032"/>
        </a:xfrm>
        <a:prstGeom prst="roundRect">
          <a:avLst>
            <a:gd name="adj" fmla="val 4238"/>
          </a:avLst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16</xdr:col>
      <xdr:colOff>180721</xdr:colOff>
      <xdr:row>24</xdr:row>
      <xdr:rowOff>64763</xdr:rowOff>
    </xdr:from>
    <xdr:to>
      <xdr:col>19</xdr:col>
      <xdr:colOff>413278</xdr:colOff>
      <xdr:row>33</xdr:row>
      <xdr:rowOff>112660</xdr:rowOff>
    </xdr:to>
    <xdr:sp macro="" textlink="Analisis!A34">
      <xdr:nvSpPr>
        <xdr:cNvPr id="17" name="CuadroTexto 16">
          <a:extLst>
            <a:ext uri="{FF2B5EF4-FFF2-40B4-BE49-F238E27FC236}">
              <a16:creationId xmlns:a16="http://schemas.microsoft.com/office/drawing/2014/main" id="{C8E8B8BF-8182-4C69-BCA2-40AE8A1A7FA8}"/>
            </a:ext>
          </a:extLst>
        </xdr:cNvPr>
        <xdr:cNvSpPr txBox="1"/>
      </xdr:nvSpPr>
      <xdr:spPr>
        <a:xfrm>
          <a:off x="13126527" y="3895247"/>
          <a:ext cx="2659896" cy="16149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86462DA6-5238-4C68-9824-5C84A5BE791B}" type="TxLink">
            <a:rPr lang="en-US" sz="2800" b="1" i="0" u="none" strike="noStrike">
              <a:solidFill>
                <a:srgbClr val="7030A0"/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Comprensión de la organización</a:t>
          </a:fld>
          <a:endParaRPr lang="es-MX" sz="2800" b="1" i="0" u="none" strike="noStrike">
            <a:solidFill>
              <a:srgbClr val="7030A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478247</xdr:colOff>
      <xdr:row>24</xdr:row>
      <xdr:rowOff>105731</xdr:rowOff>
    </xdr:from>
    <xdr:to>
      <xdr:col>15</xdr:col>
      <xdr:colOff>107758</xdr:colOff>
      <xdr:row>33</xdr:row>
      <xdr:rowOff>133144</xdr:rowOff>
    </xdr:to>
    <xdr:sp macro="" textlink="Analisis!A33">
      <xdr:nvSpPr>
        <xdr:cNvPr id="18" name="CuadroTexto 17">
          <a:extLst>
            <a:ext uri="{FF2B5EF4-FFF2-40B4-BE49-F238E27FC236}">
              <a16:creationId xmlns:a16="http://schemas.microsoft.com/office/drawing/2014/main" id="{B1E81FDA-42D1-453B-9A3E-1A333C638658}"/>
            </a:ext>
          </a:extLst>
        </xdr:cNvPr>
        <xdr:cNvSpPr txBox="1"/>
      </xdr:nvSpPr>
      <xdr:spPr>
        <a:xfrm>
          <a:off x="9378489" y="3936215"/>
          <a:ext cx="2865963" cy="1594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5EB9040D-2120-49AE-8777-15D5DE0306CB}" type="TxLink">
            <a:rPr lang="en-US" sz="2800" b="1" i="0" u="none" strike="noStrike">
              <a:solidFill>
                <a:srgbClr val="00B050"/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Claridad del puesto</a:t>
          </a:fld>
          <a:endParaRPr lang="es-MX" sz="2800" b="1" i="0" u="none" strike="noStrike">
            <a:solidFill>
              <a:srgbClr val="00B05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538985</xdr:colOff>
      <xdr:row>24</xdr:row>
      <xdr:rowOff>34038</xdr:rowOff>
    </xdr:from>
    <xdr:to>
      <xdr:col>10</xdr:col>
      <xdr:colOff>610129</xdr:colOff>
      <xdr:row>32</xdr:row>
      <xdr:rowOff>81935</xdr:rowOff>
    </xdr:to>
    <xdr:sp macro="" textlink="Analisis!A36">
      <xdr:nvSpPr>
        <xdr:cNvPr id="19" name="CuadroTexto 18">
          <a:extLst>
            <a:ext uri="{FF2B5EF4-FFF2-40B4-BE49-F238E27FC236}">
              <a16:creationId xmlns:a16="http://schemas.microsoft.com/office/drawing/2014/main" id="{283D5274-F176-47B4-84BD-88D355B2B51C}"/>
            </a:ext>
          </a:extLst>
        </xdr:cNvPr>
        <xdr:cNvSpPr txBox="1"/>
      </xdr:nvSpPr>
      <xdr:spPr>
        <a:xfrm>
          <a:off x="6202775" y="3864522"/>
          <a:ext cx="2498483" cy="1440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9F59AB0B-E9A2-4460-9891-621149B2B8DE}" type="TxLink">
            <a:rPr lang="en-US" sz="2800" b="1" i="0" u="none" strike="noStrike">
              <a:solidFill>
                <a:schemeClr val="accent2"/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Integración a su equipo</a:t>
          </a:fld>
          <a:endParaRPr lang="es-MX" sz="2800" b="1" i="0" u="none" strike="noStrike">
            <a:solidFill>
              <a:schemeClr val="accent2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338677</xdr:colOff>
      <xdr:row>44</xdr:row>
      <xdr:rowOff>165271</xdr:rowOff>
    </xdr:from>
    <xdr:to>
      <xdr:col>8</xdr:col>
      <xdr:colOff>435890</xdr:colOff>
      <xdr:row>53</xdr:row>
      <xdr:rowOff>177585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5" name="Fecha 1" descr="TRIMESTRES&#10;">
              <a:extLst>
                <a:ext uri="{FF2B5EF4-FFF2-40B4-BE49-F238E27FC236}">
                  <a16:creationId xmlns:a16="http://schemas.microsoft.com/office/drawing/2014/main" id="{D2C5C5C2-429E-4506-AC0C-8E9AB6E4A1ED}"/>
                </a:ext>
                <a:ext uri="{C183D7F6-B498-43B3-948B-1728B52AA6E4}">
                  <adec:decorative xmlns:adec="http://schemas.microsoft.com/office/drawing/2017/decorative" val="0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677" y="8689339"/>
              <a:ext cx="6167382" cy="17558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19</xdr:col>
      <xdr:colOff>496374</xdr:colOff>
      <xdr:row>8</xdr:row>
      <xdr:rowOff>26830</xdr:rowOff>
    </xdr:from>
    <xdr:to>
      <xdr:col>25</xdr:col>
      <xdr:colOff>0</xdr:colOff>
      <xdr:row>48</xdr:row>
      <xdr:rowOff>160986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E58609B2-57DB-46FD-AA66-23CFD7FECD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648229</xdr:colOff>
      <xdr:row>2</xdr:row>
      <xdr:rowOff>118954</xdr:rowOff>
    </xdr:from>
    <xdr:to>
      <xdr:col>23</xdr:col>
      <xdr:colOff>613474</xdr:colOff>
      <xdr:row>7</xdr:row>
      <xdr:rowOff>111392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4FFC7162-7D33-4305-BDDE-D3D31EF8BBAF}"/>
            </a:ext>
          </a:extLst>
        </xdr:cNvPr>
        <xdr:cNvSpPr/>
      </xdr:nvSpPr>
      <xdr:spPr>
        <a:xfrm>
          <a:off x="14306110" y="506412"/>
          <a:ext cx="3759101" cy="961082"/>
        </a:xfrm>
        <a:prstGeom prst="roundRect">
          <a:avLst>
            <a:gd name="adj" fmla="val 4119"/>
          </a:avLst>
        </a:prstGeom>
        <a:solidFill>
          <a:schemeClr val="bg1"/>
        </a:solidFill>
        <a:ln>
          <a:noFill/>
        </a:ln>
        <a:effectLst>
          <a:outerShdw blurRad="63500" dist="63500" dir="5400000" algn="t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19</xdr:col>
      <xdr:colOff>83419</xdr:colOff>
      <xdr:row>3</xdr:row>
      <xdr:rowOff>25609</xdr:rowOff>
    </xdr:from>
    <xdr:to>
      <xdr:col>20</xdr:col>
      <xdr:colOff>193728</xdr:colOff>
      <xdr:row>7</xdr:row>
      <xdr:rowOff>16144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C2C5E151-86A3-4964-A69C-700896FD7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0072" y="606795"/>
          <a:ext cx="869080" cy="765451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19</xdr:col>
      <xdr:colOff>661907</xdr:colOff>
      <xdr:row>1</xdr:row>
      <xdr:rowOff>48432</xdr:rowOff>
    </xdr:from>
    <xdr:to>
      <xdr:col>23</xdr:col>
      <xdr:colOff>548899</xdr:colOff>
      <xdr:row>6</xdr:row>
      <xdr:rowOff>45517</xdr:rowOff>
    </xdr:to>
    <xdr:sp macro="" textlink="Analisis!$G$4">
      <xdr:nvSpPr>
        <xdr:cNvPr id="28" name="CuadroTexto 27">
          <a:extLst>
            <a:ext uri="{FF2B5EF4-FFF2-40B4-BE49-F238E27FC236}">
              <a16:creationId xmlns:a16="http://schemas.microsoft.com/office/drawing/2014/main" id="{3E51A607-AAEF-4808-9F2C-67029659FFF9}"/>
            </a:ext>
          </a:extLst>
        </xdr:cNvPr>
        <xdr:cNvSpPr txBox="1"/>
      </xdr:nvSpPr>
      <xdr:spPr>
        <a:xfrm>
          <a:off x="15078560" y="242161"/>
          <a:ext cx="2922076" cy="965729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/>
          <a:fld id="{D400D820-33CD-4AF0-996B-F918D8A4586A}" type="TxLink">
            <a:rPr lang="en-US" sz="4400" b="1">
              <a:solidFill>
                <a:schemeClr val="tx2">
                  <a:lumMod val="50000"/>
                </a:schemeClr>
              </a:solidFill>
              <a:latin typeface="Kermit Extrabold" panose="020F0503040000060003" pitchFamily="34" charset="0"/>
              <a:ea typeface="+mn-ea"/>
              <a:cs typeface="+mn-cs"/>
            </a:rPr>
            <a:pPr marL="0" indent="0" algn="r"/>
            <a:t>9.483333333</a:t>
          </a:fld>
          <a:endParaRPr lang="es-MX" sz="4400" b="1">
            <a:solidFill>
              <a:schemeClr val="tx2">
                <a:lumMod val="50000"/>
              </a:schemeClr>
            </a:solidFill>
            <a:latin typeface="Kermit Extrabold" panose="020F05030400000600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635281</xdr:colOff>
      <xdr:row>5</xdr:row>
      <xdr:rowOff>124188</xdr:rowOff>
    </xdr:from>
    <xdr:to>
      <xdr:col>22</xdr:col>
      <xdr:colOff>669236</xdr:colOff>
      <xdr:row>7</xdr:row>
      <xdr:rowOff>158977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BB3A4FBA-A6C2-4DD9-8A92-3AED118A7E16}"/>
            </a:ext>
          </a:extLst>
        </xdr:cNvPr>
        <xdr:cNvSpPr txBox="1"/>
      </xdr:nvSpPr>
      <xdr:spPr>
        <a:xfrm>
          <a:off x="15810705" y="1092832"/>
          <a:ext cx="1551497" cy="422247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>
              <a:solidFill>
                <a:schemeClr val="tx2">
                  <a:lumMod val="50000"/>
                </a:schemeClr>
              </a:solidFill>
              <a:latin typeface="Kermit Extrabold" panose="020F0503040000060003" pitchFamily="34" charset="0"/>
            </a:rPr>
            <a:t>Promedio</a:t>
          </a:r>
          <a:r>
            <a:rPr lang="es-MX" sz="1200" b="1" baseline="0">
              <a:solidFill>
                <a:schemeClr val="tx2">
                  <a:lumMod val="50000"/>
                </a:schemeClr>
              </a:solidFill>
              <a:latin typeface="Kermit Extrabold" panose="020F0503040000060003" pitchFamily="34" charset="0"/>
            </a:rPr>
            <a:t> General </a:t>
          </a:r>
          <a:endParaRPr lang="es-MX" sz="1200" b="1">
            <a:solidFill>
              <a:schemeClr val="tx2">
                <a:lumMod val="50000"/>
              </a:schemeClr>
            </a:solidFill>
            <a:latin typeface="Kermit Extrabold" panose="020F0503040000060003" pitchFamily="34" charset="0"/>
          </a:endParaRPr>
        </a:p>
      </xdr:txBody>
    </xdr:sp>
    <xdr:clientData/>
  </xdr:twoCellAnchor>
  <xdr:twoCellAnchor editAs="oneCell">
    <xdr:from>
      <xdr:col>0</xdr:col>
      <xdr:colOff>437178</xdr:colOff>
      <xdr:row>18</xdr:row>
      <xdr:rowOff>152042</xdr:rowOff>
    </xdr:from>
    <xdr:to>
      <xdr:col>2</xdr:col>
      <xdr:colOff>629619</xdr:colOff>
      <xdr:row>32</xdr:row>
      <xdr:rowOff>106839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No. Empleado 1">
              <a:extLst>
                <a:ext uri="{FF2B5EF4-FFF2-40B4-BE49-F238E27FC236}">
                  <a16:creationId xmlns:a16="http://schemas.microsoft.com/office/drawing/2014/main" id="{BF092C74-DA7C-40B4-9B4D-E4A332F69A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. Emplea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7178" y="3639161"/>
              <a:ext cx="1709983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69022</xdr:colOff>
      <xdr:row>4</xdr:row>
      <xdr:rowOff>13805</xdr:rowOff>
    </xdr:from>
    <xdr:to>
      <xdr:col>17</xdr:col>
      <xdr:colOff>745436</xdr:colOff>
      <xdr:row>26</xdr:row>
      <xdr:rowOff>110435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9838D5C6-BC6B-406E-BCB0-E341D0AD2189}"/>
            </a:ext>
          </a:extLst>
        </xdr:cNvPr>
        <xdr:cNvSpPr/>
      </xdr:nvSpPr>
      <xdr:spPr>
        <a:xfrm>
          <a:off x="4421947" y="1118705"/>
          <a:ext cx="10391914" cy="583068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165652</xdr:colOff>
      <xdr:row>4</xdr:row>
      <xdr:rowOff>220869</xdr:rowOff>
    </xdr:from>
    <xdr:to>
      <xdr:col>17</xdr:col>
      <xdr:colOff>745435</xdr:colOff>
      <xdr:row>24</xdr:row>
      <xdr:rowOff>110434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480766-EEF0-4E85-8F8D-8474CFE8F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621195</xdr:colOff>
      <xdr:row>3</xdr:row>
      <xdr:rowOff>69023</xdr:rowOff>
    </xdr:from>
    <xdr:to>
      <xdr:col>31</xdr:col>
      <xdr:colOff>517919</xdr:colOff>
      <xdr:row>36</xdr:row>
      <xdr:rowOff>4880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8355431-99E9-45EE-95EB-E1EDD6CD8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08770" y="983423"/>
          <a:ext cx="9802724" cy="6222357"/>
        </a:xfrm>
        <a:prstGeom prst="rect">
          <a:avLst/>
        </a:prstGeom>
      </xdr:spPr>
    </xdr:pic>
    <xdr:clientData/>
  </xdr:twoCellAnchor>
  <xdr:twoCellAnchor editAs="absolute">
    <xdr:from>
      <xdr:col>7</xdr:col>
      <xdr:colOff>737851</xdr:colOff>
      <xdr:row>32</xdr:row>
      <xdr:rowOff>53258</xdr:rowOff>
    </xdr:from>
    <xdr:to>
      <xdr:col>10</xdr:col>
      <xdr:colOff>603802</xdr:colOff>
      <xdr:row>38</xdr:row>
      <xdr:rowOff>6357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Coordinación a la que perteneces 1">
              <a:extLst>
                <a:ext uri="{FF2B5EF4-FFF2-40B4-BE49-F238E27FC236}">
                  <a16:creationId xmlns:a16="http://schemas.microsoft.com/office/drawing/2014/main" id="{EA90509B-1065-4BA3-B2D7-9C2AE56140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ordinación a la que pertenec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0633" y="6707343"/>
              <a:ext cx="2160000" cy="10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147570</xdr:colOff>
      <xdr:row>30</xdr:row>
      <xdr:rowOff>67076</xdr:rowOff>
    </xdr:from>
    <xdr:to>
      <xdr:col>14</xdr:col>
      <xdr:colOff>13521</xdr:colOff>
      <xdr:row>37</xdr:row>
      <xdr:rowOff>67077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Promotor | Destractor 1">
              <a:extLst>
                <a:ext uri="{FF2B5EF4-FFF2-40B4-BE49-F238E27FC236}">
                  <a16:creationId xmlns:a16="http://schemas.microsoft.com/office/drawing/2014/main" id="{F0A3A4D1-515F-448B-A3DD-F1A1EB16B5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motor | Destract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9084" y="6345527"/>
              <a:ext cx="2160000" cy="13147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160985</xdr:colOff>
      <xdr:row>31</xdr:row>
      <xdr:rowOff>160986</xdr:rowOff>
    </xdr:from>
    <xdr:to>
      <xdr:col>18</xdr:col>
      <xdr:colOff>26935</xdr:colOff>
      <xdr:row>36</xdr:row>
      <xdr:rowOff>160986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2" name="No. Empleado 2">
              <a:extLst>
                <a:ext uri="{FF2B5EF4-FFF2-40B4-BE49-F238E27FC236}">
                  <a16:creationId xmlns:a16="http://schemas.microsoft.com/office/drawing/2014/main" id="{2ECD0F25-0176-4DE5-8BFC-1560660A5D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. Emplead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31231" y="6627254"/>
              <a:ext cx="2160000" cy="9390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11.874787384259" createdVersion="7" refreshedVersion="7" minRefreshableVersion="3" recordCount="4" xr:uid="{36CF1FE0-6860-4389-8FA5-7C9AC266C273}">
  <cacheSource type="worksheet">
    <worksheetSource name="indicadores"/>
  </cacheSource>
  <cacheFields count="3">
    <cacheField name="Indicador" numFmtId="0">
      <sharedItems count="4">
        <s v="Efectividad del  Onboarding"/>
        <s v="Integración a su equipo"/>
        <s v="Claridad del puesto"/>
        <s v="Comprensión de la organización"/>
      </sharedItems>
    </cacheField>
    <cacheField name="Promedio" numFmtId="2">
      <sharedItems containsSemiMixedTypes="0" containsString="0" containsNumber="1" minValue="9.35" maxValue="9.6000000000000014"/>
    </cacheField>
    <cacheField name="Porcentaje %" numFmtId="10">
      <sharedItems containsSemiMixedTypes="0" containsString="0" containsNumber="1" minValue="0.93499999999999994" maxValue="0.960000000000000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eropuerto de Queretaro" refreshedDate="46118.618660069442" createdVersion="8" refreshedVersion="8" minRefreshableVersion="3" recordCount="9" xr:uid="{879765D3-1A46-48AE-B036-01BA22201D71}">
  <cacheSource type="worksheet">
    <worksheetSource name="BD"/>
  </cacheSource>
  <cacheFields count="10">
    <cacheField name="No. Empleado" numFmtId="0">
      <sharedItems count="10">
        <s v="395"/>
        <s v="396"/>
        <s v="397"/>
        <s v="398"/>
        <s v="399"/>
        <s v="CIERRE PRIMER TRIMESTRE (Enero - Marzo)"/>
        <s v="401"/>
        <s v="402"/>
        <s v="403"/>
        <s v="CIERRE SEGUNDO TRIMESTRE (Abril - Junio)" u="1"/>
      </sharedItems>
    </cacheField>
    <cacheField name="Nombre" numFmtId="0">
      <sharedItems containsBlank="1"/>
    </cacheField>
    <cacheField name="Fecha" numFmtId="0">
      <sharedItems containsNonDate="0" containsDate="1" containsString="0" containsBlank="1" minDate="2026-02-24T00:00:00" maxDate="2026-03-11T00:00:00" count="5">
        <d v="2026-02-24T00:00:00"/>
        <d v="2026-02-25T00:00:00"/>
        <d v="2026-03-09T00:00:00"/>
        <d v="2026-03-10T00:00:00"/>
        <m/>
      </sharedItems>
    </cacheField>
    <cacheField name="Área / Departamento " numFmtId="0">
      <sharedItems containsBlank="1" count="6">
        <s v="DIRECCION GENERAL"/>
        <s v="GESTION PREVENTIVA SMS"/>
        <s v="ORGANO INTERNO DE CONTROL"/>
        <s v="ATENCION A CLIENTES"/>
        <m/>
        <s v="SSEI"/>
      </sharedItems>
    </cacheField>
    <cacheField name="Efectividad del  Onboarding (1-10)" numFmtId="0">
      <sharedItems containsString="0" containsBlank="1" containsNumber="1" minValue="0.96" maxValue="10"/>
    </cacheField>
    <cacheField name="Integración a su equipo (1-10)" numFmtId="0">
      <sharedItems containsString="0" containsBlank="1" containsNumber="1" minValue="0.94400000000000017" maxValue="10"/>
    </cacheField>
    <cacheField name="Claridad del puesto (1-10)" numFmtId="0">
      <sharedItems containsString="0" containsBlank="1" containsNumber="1" minValue="0.93499999999999994" maxValue="9.75"/>
    </cacheField>
    <cacheField name="Compresión de la organización (1-10)" numFmtId="0">
      <sharedItems containsString="0" containsBlank="1" containsNumber="1" minValue="0.96000000000000019" maxValue="10"/>
    </cacheField>
    <cacheField name="Promedio por empleado" numFmtId="0">
      <sharedItems containsString="0" containsBlank="1" containsNumber="1" minValue="0.94974999999999987" maxValue="9.9375"/>
    </cacheField>
    <cacheField name="Trimestre 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 pivotCacheId="5445716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9.6"/>
    <n v="0.96"/>
  </r>
  <r>
    <x v="1"/>
    <n v="9.4400000000000013"/>
    <n v="0.94400000000000017"/>
  </r>
  <r>
    <x v="2"/>
    <n v="9.35"/>
    <n v="0.93499999999999994"/>
  </r>
  <r>
    <x v="3"/>
    <n v="9.6000000000000014"/>
    <n v="0.960000000000000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s v="SOTO GONZALEZ ALEXIA SOPHIA"/>
    <x v="0"/>
    <x v="0"/>
    <n v="9.6"/>
    <n v="9.6"/>
    <n v="9.25"/>
    <n v="9.6"/>
    <n v="9.5124999999999993"/>
    <n v="1"/>
  </r>
  <r>
    <x v="1"/>
    <s v="BOCANEGRA SANCHEZ LAILA KASSANDRA"/>
    <x v="1"/>
    <x v="1"/>
    <n v="10"/>
    <n v="10"/>
    <n v="9.75"/>
    <n v="10"/>
    <n v="9.9375"/>
    <n v="1"/>
  </r>
  <r>
    <x v="2"/>
    <s v="CONTRERAS AGUIRRE MARIA LUISA JUDITH"/>
    <x v="1"/>
    <x v="2"/>
    <n v="9"/>
    <n v="9"/>
    <n v="9"/>
    <n v="9"/>
    <n v="9"/>
    <n v="1"/>
  </r>
  <r>
    <x v="3"/>
    <s v="ORTEGA DORANTES VALENTINA"/>
    <x v="2"/>
    <x v="3"/>
    <n v="9.4"/>
    <n v="8.6"/>
    <n v="9.25"/>
    <n v="9.8000000000000007"/>
    <n v="9.2624999999999993"/>
    <n v="1"/>
  </r>
  <r>
    <x v="4"/>
    <s v="TORRES DELGADO ADAN"/>
    <x v="3"/>
    <x v="2"/>
    <n v="10"/>
    <n v="10"/>
    <n v="9.5"/>
    <n v="9.6"/>
    <n v="9.7750000000000004"/>
    <n v="1"/>
  </r>
  <r>
    <x v="5"/>
    <m/>
    <x v="4"/>
    <x v="4"/>
    <n v="0.96"/>
    <n v="0.94400000000000017"/>
    <n v="0.93499999999999994"/>
    <n v="0.96000000000000019"/>
    <n v="0.94974999999999987"/>
    <n v="5"/>
  </r>
  <r>
    <x v="6"/>
    <s v="LOPEZ HERNANDESZ RICARDO"/>
    <x v="4"/>
    <x v="1"/>
    <m/>
    <m/>
    <m/>
    <m/>
    <m/>
    <n v="2"/>
  </r>
  <r>
    <x v="7"/>
    <s v="ARPIDE MENDOZA RODRIGO SAID"/>
    <x v="4"/>
    <x v="5"/>
    <m/>
    <m/>
    <m/>
    <m/>
    <m/>
    <n v="2"/>
  </r>
  <r>
    <x v="8"/>
    <s v="MARTINEZ AMEZCUA VICTOR ADRIAN"/>
    <x v="4"/>
    <x v="5"/>
    <m/>
    <m/>
    <m/>
    <m/>
    <m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38780-5A7F-48C8-979D-32539F4ADD7B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2:B37" firstHeaderRow="1" firstDataRow="1" firstDataCol="1"/>
  <pivotFields count="3">
    <pivotField axis="axisRow" showAll="0">
      <items count="5">
        <item x="2"/>
        <item x="3"/>
        <item x="0"/>
        <item x="1"/>
        <item t="default"/>
      </items>
    </pivotField>
    <pivotField numFmtId="2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Porcentaje %" fld="2" subtotal="average" baseField="0" baseItem="0" numFmtId="10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8E936-65AD-49AE-9CAF-E98C9FDC7E85}" name="TablaDinámica3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8">
  <location ref="A3:E7" firstHeaderRow="0" firstDataRow="1" firstDataCol="1" rowPageCount="1" colPageCount="1"/>
  <pivotFields count="10">
    <pivotField axis="axisPage" showAll="0">
      <items count="11">
        <item x="0"/>
        <item x="1"/>
        <item x="2"/>
        <item x="3"/>
        <item x="4"/>
        <item x="6"/>
        <item x="7"/>
        <item x="8"/>
        <item m="1" x="9"/>
        <item x="5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7">
        <item x="3"/>
        <item x="0"/>
        <item x="1"/>
        <item x="2"/>
        <item x="5"/>
        <item x="4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Promedio de Efectividad del  Onboarding (1-10)" fld="4" subtotal="average" baseField="3" baseItem="0"/>
    <dataField name="Promedio de Integración a su equipo (1-10)" fld="5" subtotal="average" baseField="3" baseItem="0"/>
    <dataField name="Promedio de Claridad del puesto (1-10)" fld="6" subtotal="average" baseField="3" baseItem="0"/>
    <dataField name="Promedio de Compresión de la organización (1-10)" fld="7" subtotal="average" baseField="3" baseItem="0"/>
  </dataFields>
  <chartFormats count="4">
    <chartFormat chart="2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dateBetween" evalOrder="-1" id="3" name="Fecha">
      <autoFilter ref="A1">
        <filterColumn colId="0">
          <customFilters and="1">
            <customFilter operator="greaterThanOrEqual" val="46054"/>
            <customFilter operator="lessThanOrEqual" val="4608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61B59-169C-4BF8-80D7-92D626254231}" name="TablaDinámica4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20:B24" firstHeaderRow="1" firstDataRow="1" firstDataCol="1"/>
  <pivotFields count="10">
    <pivotField axis="axisRow" showAll="0">
      <items count="11">
        <item x="0"/>
        <item x="1"/>
        <item x="2"/>
        <item x="3"/>
        <item x="4"/>
        <item x="6"/>
        <item x="7"/>
        <item x="8"/>
        <item m="1" x="9"/>
        <item x="5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Promedio por empleado" fld="8" subtotal="average" baseField="0" baseItem="0"/>
  </dataFields>
  <pivotTableStyleInfo name="PivotStyleLight16" showRowHeaders="1" showColHeaders="1" showRowStripes="0" showColStripes="0" showLastColumn="1"/>
  <filters count="1">
    <filter fld="2" type="dateBetween" evalOrder="-1" id="3" name="Fecha">
      <autoFilter ref="A1">
        <filterColumn colId="0">
          <customFilters and="1">
            <customFilter operator="greaterThanOrEqual" val="46054"/>
            <customFilter operator="lessThanOrEqual" val="4608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5</v>
    <v>rId1</v>
  </rv>
</rvData>
</file>

<file path=xl/richData/rdrichvaluestructure.xml><?xml version="1.0" encoding="utf-8"?>
<rvStructures xmlns="http://schemas.microsoft.com/office/spreadsheetml/2017/richdata" count="1">
  <s t="_localImage">
    <k n="CalcOrigin" t="i"/>
    <k n="_rvRel:LocalImageIdentifier" t="s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Área___Departamento" xr10:uid="{E2411F99-AD42-4EC8-A692-E2742AC7B4DA}" sourceName="Área / Departamento ">
  <pivotTables>
    <pivotTable tabId="2" name="TablaDinámica3"/>
  </pivotTables>
  <data>
    <tabular pivotCacheId="544571666">
      <items count="6">
        <i x="3" s="1"/>
        <i x="0" s="1"/>
        <i x="1" s="1"/>
        <i x="2" s="1"/>
        <i x="4" s="1"/>
        <i x="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._Empleado" xr10:uid="{43311823-91BA-4C58-9AC5-5C6A0005FADB}" sourceName="No. Empleado">
  <pivotTables>
    <pivotTable tabId="2" name="TablaDinámica4"/>
  </pivotTables>
  <data>
    <tabular pivotCacheId="544571666">
      <items count="10">
        <i x="0" s="1"/>
        <i x="1" s="1"/>
        <i x="2" s="1"/>
        <i x="3" s="1"/>
        <i x="4" s="1"/>
        <i x="5" s="1"/>
        <i x="6" s="1" nd="1"/>
        <i x="7" s="1" nd="1"/>
        <i x="8" s="1" nd="1"/>
        <i x="9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ordinación_a_la_que_perteneces" xr10:uid="{9156872E-AD73-48C7-8A02-02F27F0B137C}" sourceName="Coordinación a la que perteneces">
  <extLst>
    <x:ext xmlns:x15="http://schemas.microsoft.com/office/spreadsheetml/2010/11/main" uri="{2F2917AC-EB37-4324-AD4E-5DD8C200BD13}">
      <x15:tableSlicerCache tableId="4" column="4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motor___Destractor" xr10:uid="{21868161-EE29-4A69-A38A-D4978EE1AC3A}" sourceName="Promotor | Destractor">
  <extLst>
    <x:ext xmlns:x15="http://schemas.microsoft.com/office/spreadsheetml/2010/11/main" uri="{2F2917AC-EB37-4324-AD4E-5DD8C200BD13}">
      <x15:tableSlicerCache tableId="4" column="30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._Empleado1" xr10:uid="{DACC611E-60AE-4BD3-B325-AD4955EB999A}" sourceName="No. Empleado">
  <extLst>
    <x:ext xmlns:x15="http://schemas.microsoft.com/office/spreadsheetml/2010/11/main" uri="{2F2917AC-EB37-4324-AD4E-5DD8C200BD13}">
      <x15:tableSlicerCache tableId="4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Área / Departamento  1" xr10:uid="{42EF178F-2503-4216-BED8-0073F58610EB}" cache="SegmentaciónDeDatos_Área___Departamento" caption="Área / Departamento " rowHeight="257175"/>
  <slicer name="No. Empleado 1" xr10:uid="{D85AF1D7-CDA1-428F-B092-D43DCDA5A123}" cache="SegmentaciónDeDatos_No._Empleado" caption="No. Empleado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ordinación a la que perteneces 1" xr10:uid="{70B48B76-DBA2-48B1-A6D4-3C90A53B0E66}" cache="SegmentaciónDeDatos_Coordinación_a_la_que_perteneces" caption="Coordinación a la que perteneces" rowHeight="257175"/>
  <slicer name="Promotor | Destractor 1" xr10:uid="{D197BE86-9B7A-4CF9-B3D2-4287DD8FD223}" cache="SegmentaciónDeDatos_Promotor___Destractor" caption="Promotor | Destractor" rowHeight="257175"/>
  <slicer name="No. Empleado 2" xr10:uid="{931EAD6D-5B29-4243-8472-60A010D819C8}" cache="SegmentaciónDeDatos_No._Empleado1" caption="No. Empleado" columnCount="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FAFA97-9FCF-463D-85CF-3C443FDE09ED}" name="BD_4" displayName="BD_4" ref="B4:N13" totalsRowShown="0" headerRowDxfId="129" headerRowBorderDxfId="128" tableBorderDxfId="127" totalsRowBorderDxfId="126">
  <autoFilter ref="B4:N13" xr:uid="{2EFAFA97-9FCF-463D-85CF-3C443FDE09ED}"/>
  <tableColumns count="13">
    <tableColumn id="1" xr3:uid="{A69951B2-C55C-48E1-8302-C5D4B7CC15E1}" name="No. Empleado" dataDxfId="125"/>
    <tableColumn id="2" xr3:uid="{D9CE9014-F4B8-4115-88BC-A4467C5E3D88}" name="Nombre" dataDxfId="124"/>
    <tableColumn id="3" xr3:uid="{C8E871F9-8B54-417E-B040-866973E77EC7}" name="Fecha" dataDxfId="123"/>
    <tableColumn id="9" xr3:uid="{DC16A235-7C35-4304-BF47-22834AC46B32}" name="Área / Departamento " dataDxfId="122"/>
    <tableColumn id="4" xr3:uid="{DCB1E021-B2A3-4683-8208-BCB1D5701644}" name="Efectividad del  Onboarding (1-10)" dataDxfId="121"/>
    <tableColumn id="5" xr3:uid="{965B4EEA-3A61-47B7-8577-57F36BD75F3C}" name="Integración a su equipo (1-10)" dataDxfId="120"/>
    <tableColumn id="6" xr3:uid="{244C803D-06F1-450C-B47D-79CDEAD9FDCB}" name="Claridad del puesto (1-10)" dataDxfId="119"/>
    <tableColumn id="7" xr3:uid="{7F3E03AA-1A62-4E30-BE14-FE8FD1BAE067}" name="Compresión de la organización (1-10)" dataDxfId="118"/>
    <tableColumn id="8" xr3:uid="{59CFAB60-DA9A-4213-B4EF-4CB694E53702}" name="Promedio por empleado" dataDxfId="117"/>
    <tableColumn id="10" xr3:uid="{8C57758D-F161-4389-9C03-FEE071B8C702}" name="calificación inicial " dataDxfId="116"/>
    <tableColumn id="11" xr3:uid="{C018AD47-990A-45D1-96A9-E13AFF9D3816}" name="calificación Final" dataDxfId="115"/>
    <tableColumn id="12" xr3:uid="{B68D3B99-F922-4A06-A230-6D230E9C2600}" name="Promedio " dataDxfId="114"/>
    <tableColumn id="13" xr3:uid="{26D792E8-78A0-43D7-8C68-F860221E663A}" name="Promotor /Pasivo/ Detractor" dataDxfId="11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7D4F6A-F249-4C2E-9497-3B585A9385A9}" name="Tabla2" displayName="Tabla2" ref="B27:T32" totalsRowShown="0" headerRowDxfId="112" dataDxfId="110" headerRowBorderDxfId="111" tableBorderDxfId="109" totalsRowBorderDxfId="108">
  <autoFilter ref="B27:T32" xr:uid="{1D7D4F6A-F249-4C2E-9497-3B585A9385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733F07C2-55C2-482B-A4E6-3834AB5F2BAC}" name="No.Emple" dataDxfId="107"/>
    <tableColumn id="2" xr3:uid="{5829DDDC-2D9A-4719-A95D-0B67F61D2AFD}" name="1" dataDxfId="106"/>
    <tableColumn id="3" xr3:uid="{39372BA0-D1DA-4838-8697-334B9BB8C432}" name="2" dataDxfId="105"/>
    <tableColumn id="4" xr3:uid="{35C0E0B8-779A-4B84-B119-FDE3EDED5DFA}" name="5" dataDxfId="104"/>
    <tableColumn id="6" xr3:uid="{360CDC43-6E56-4DC7-A7D6-1A6356471CC4}" name="7" dataDxfId="103"/>
    <tableColumn id="7" xr3:uid="{90993552-7220-4FCE-9E1D-EAFD7578385C}" name="8" dataDxfId="102"/>
    <tableColumn id="8" xr3:uid="{D430EFFF-0606-45B2-BC63-0B936915F767}" name="9" dataDxfId="101"/>
    <tableColumn id="9" xr3:uid="{1D6458B1-D568-4BE7-8114-26C8FBD0F747}" name="10" dataDxfId="100"/>
    <tableColumn id="10" xr3:uid="{C2C3649F-639A-4017-A5F5-379D34AD0AB5}" name="11" dataDxfId="99"/>
    <tableColumn id="11" xr3:uid="{0E90100E-8D1F-4DC8-899A-2CB08AD91B84}" name="12" dataDxfId="98"/>
    <tableColumn id="12" xr3:uid="{CF0E98AB-02EB-4C46-98D5-560F2F711A92}" name="13" dataDxfId="97"/>
    <tableColumn id="13" xr3:uid="{44D69D04-45E3-47CF-AC74-AA282B4418B7}" name="14" dataDxfId="96"/>
    <tableColumn id="14" xr3:uid="{A96249CC-FB91-4733-890D-D2394714F066}" name="15" dataDxfId="95"/>
    <tableColumn id="15" xr3:uid="{BD3CC412-5B76-4027-B039-1E133810211A}" name="16" dataDxfId="94"/>
    <tableColumn id="16" xr3:uid="{1A7A4BA2-2F67-4183-B31A-ED99ED8C5DC1}" name="17" dataDxfId="93"/>
    <tableColumn id="17" xr3:uid="{E3BC8211-C975-433D-ABA6-88D8D5C20D62}" name="18" dataDxfId="92"/>
    <tableColumn id="18" xr3:uid="{09083D70-4B50-4C52-946F-7693FE9BA24B}" name="19" dataDxfId="91"/>
    <tableColumn id="19" xr3:uid="{65596CEA-7C68-4040-B719-D0C356E224CB}" name="21" dataDxfId="90"/>
    <tableColumn id="20" xr3:uid="{3B72E88F-7BC5-4A9B-83A7-89EF886554B0}" name="22" dataDxfId="89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B693AE8-59AD-471C-AC12-68B08E6959BF}" name="BD" displayName="BD" ref="B4:K13" totalsRowShown="0" headerRowDxfId="88" headerRowBorderDxfId="87" tableBorderDxfId="86" totalsRowBorderDxfId="85">
  <autoFilter ref="B4:K13" xr:uid="{8B693AE8-59AD-471C-AC12-68B08E6959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FBF4F63-F5B4-441C-8AC5-D63C6DB44062}" name="No. Empleado" dataDxfId="84"/>
    <tableColumn id="2" xr3:uid="{CF18EB09-01C7-4334-8E64-F41F501FEF78}" name="Nombre" dataDxfId="83"/>
    <tableColumn id="3" xr3:uid="{737EDC9A-BE66-4806-962A-8BAC355BBD56}" name="Fecha" dataDxfId="82"/>
    <tableColumn id="9" xr3:uid="{312BA893-9022-4CFA-A15F-5F303579CFF5}" name="Área / Departamento " dataDxfId="81"/>
    <tableColumn id="4" xr3:uid="{0B14C1CF-7315-4F55-999A-B8277FBF6789}" name="Efectividad del  Onboarding (1-10)" dataDxfId="80"/>
    <tableColumn id="5" xr3:uid="{C1641C5A-290F-4A7B-97A5-9826192B09EA}" name="Integración a su equipo (1-10)" dataDxfId="79"/>
    <tableColumn id="6" xr3:uid="{32CC7C84-35B8-4AF8-9A62-48243647AD4E}" name="Claridad del puesto (1-10)" dataDxfId="78"/>
    <tableColumn id="7" xr3:uid="{CEC4E9E9-19F3-4799-A1B4-14D2E1986629}" name="Compresión de la organización (1-10)" dataDxfId="77"/>
    <tableColumn id="8" xr3:uid="{5E541EF8-DD26-4C56-8DD9-F4C7C7CB531F}" name="Promedio por empleado" dataDxfId="76"/>
    <tableColumn id="10" xr3:uid="{7AC2BBE7-4586-4506-A365-6312BC5AB5D6}" name="Trimestre " dataDxfId="7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850674B-0E28-408E-9E4D-EF7C887AB1F5}" name="indicadores" displayName="indicadores" ref="B17:D21" totalsRowShown="0" headerRowDxfId="74" headerRowBorderDxfId="73" tableBorderDxfId="72" totalsRowBorderDxfId="71">
  <autoFilter ref="B17:D21" xr:uid="{4850674B-0E28-408E-9E4D-EF7C887AB1F5}"/>
  <tableColumns count="3">
    <tableColumn id="1" xr3:uid="{343443A5-4E82-4960-82ED-9810C5D6DF9E}" name="Indicador" dataDxfId="70"/>
    <tableColumn id="2" xr3:uid="{8B80B550-22FC-4F1E-8731-4AABE92295DB}" name="Promedio" dataDxfId="69"/>
    <tableColumn id="3" xr3:uid="{584C2B63-4A7B-4FF5-8EC5-328E5AD91635}" name="Porcentaje %" dataDxfId="68" dataCellStyle="Porcentaje">
      <calculatedColumnFormula>indicadores[[#This Row],[Promedio]]/10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4E55E64-34CD-409A-B638-26ECB025F3CD}" name="indicadores6" displayName="indicadores6" ref="E17:G21" totalsRowShown="0" headerRowDxfId="67" headerRowBorderDxfId="66" tableBorderDxfId="65" totalsRowBorderDxfId="64">
  <autoFilter ref="E17:G21" xr:uid="{34E55E64-34CD-409A-B638-26ECB025F3CD}"/>
  <tableColumns count="3">
    <tableColumn id="1" xr3:uid="{DD1CD48D-353A-45B0-A557-C6C06CA7B4ED}" name="Indicador" dataDxfId="63"/>
    <tableColumn id="2" xr3:uid="{BCB6ACF0-E745-42B5-A22D-A8DE17BBEAE7}" name="Promedio" dataDxfId="62"/>
    <tableColumn id="3" xr3:uid="{F41733F5-A59A-4969-968F-2E6E14080596}" name="Porcentaje %" dataDxfId="61" dataCellStyle="Porcentaje">
      <calculatedColumnFormula>indicadores6[[#This Row],[Promedio]]/1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DA63A44-C898-4E07-8CFB-BCF9F9AA9141}" name="indicadores7" displayName="indicadores7" ref="H17:J21" totalsRowShown="0" headerRowDxfId="60" headerRowBorderDxfId="59" tableBorderDxfId="58" totalsRowBorderDxfId="57">
  <autoFilter ref="H17:J21" xr:uid="{7DA63A44-C898-4E07-8CFB-BCF9F9AA9141}"/>
  <tableColumns count="3">
    <tableColumn id="1" xr3:uid="{848D40A4-286A-4ED8-BABD-320EE11CD3FA}" name="Indicador" dataDxfId="56"/>
    <tableColumn id="2" xr3:uid="{7AD1578C-CA36-46CF-B5CE-9704D851487F}" name="Promedio" dataDxfId="55"/>
    <tableColumn id="3" xr3:uid="{2E42FA75-E379-4324-A303-EE07F82CB975}" name="Porcentaje %" dataDxfId="54" dataCellStyle="Porcentaje">
      <calculatedColumnFormula>indicadores7[[#This Row],[Promedio]]/10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FD969A3-DEE3-46A9-A7B3-153C0B68A476}" name="indicadores8" displayName="indicadores8" ref="K17:M21" totalsRowShown="0" headerRowDxfId="53" headerRowBorderDxfId="52" tableBorderDxfId="51" totalsRowBorderDxfId="50">
  <autoFilter ref="K17:M21" xr:uid="{8FD969A3-DEE3-46A9-A7B3-153C0B68A476}"/>
  <tableColumns count="3">
    <tableColumn id="1" xr3:uid="{E77FE61F-A0E1-474B-BDD6-CD864124D8DF}" name="Indicador" dataDxfId="49"/>
    <tableColumn id="2" xr3:uid="{E9E4084F-9342-4EAA-A3D3-FACBD9DFEC04}" name="Promedio" dataDxfId="48"/>
    <tableColumn id="3" xr3:uid="{0CD08BBA-99BD-44EA-A349-B259AD2A7163}" name="Porcentaje %" dataDxfId="47" dataCellStyle="Porcentaje">
      <calculatedColumnFormula>indicadores8[[#This Row],[Promedio]]/10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D8E7B6-796A-46C0-901E-82DDDA1D9907}" name="BD_3" displayName="BD_3" ref="B68:K79" totalsRowShown="0" headerRowDxfId="46" headerRowBorderDxfId="45" tableBorderDxfId="44" totalsRowBorderDxfId="43">
  <autoFilter ref="B68:K79" xr:uid="{81D8E7B6-796A-46C0-901E-82DDDA1D9907}"/>
  <tableColumns count="10">
    <tableColumn id="1" xr3:uid="{DFB0EE69-C48D-4626-BD72-C9F70BEEAC95}" name="No. Empleado" dataDxfId="42"/>
    <tableColumn id="2" xr3:uid="{AE4219FD-05F2-48E3-9D1C-25A3457B0CC9}" name="Nombre" dataDxfId="41"/>
    <tableColumn id="12" xr3:uid="{1010EA2C-1D49-47AA-9F18-2E2C78AD7EC5}" name="No. Empleados" dataDxfId="40"/>
    <tableColumn id="3" xr3:uid="{0C6544D3-D0E1-4D7E-AE61-75D3F844CB16}" name="Fecha de evaluación " dataDxfId="39"/>
    <tableColumn id="9" xr3:uid="{CED96555-70E3-42C8-9CF1-B5491A08B224}" name="Área / Departamento " dataDxfId="38"/>
    <tableColumn id="4" xr3:uid="{461DDAED-3710-4C8E-A944-A8CD54644DCB}" name="Efectividad del  Onboarding (1-10)" dataDxfId="37"/>
    <tableColumn id="5" xr3:uid="{0CE0173E-AF7D-4BA5-913C-CD82087202F7}" name="Integración a su equipo (1-10)" dataDxfId="36"/>
    <tableColumn id="6" xr3:uid="{2864FBEA-F204-4B2C-8451-CEA76A8A0B18}" name="Claridad del puesto (1-10)" dataDxfId="35"/>
    <tableColumn id="7" xr3:uid="{7503ED55-3F0B-4C57-9C52-F2055ED58E39}" name="Compresión de la organización (1-10)" dataDxfId="34"/>
    <tableColumn id="8" xr3:uid="{23223761-90E7-4A19-AE76-0A1C04592F45}" name="Promedio por empleado" dataDxfId="33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36A892-0B93-4CFB-B7DF-AE68DF968429}" name="BD_5" displayName="BD_5" ref="B13:AE19" totalsRowShown="0" headerRowDxfId="31" headerRowBorderDxfId="30" tableBorderDxfId="29">
  <autoFilter ref="B13:AE19" xr:uid="{2F36A892-0B93-4CFB-B7DF-AE68DF968429}"/>
  <tableColumns count="30">
    <tableColumn id="1" xr3:uid="{3D5B3009-8B5B-4E71-B3A3-7BB0EDBB5FEA}" name="No. Empleado" dataDxfId="28"/>
    <tableColumn id="2" xr3:uid="{8C3C69FE-E4AB-4B9B-B43A-CBF63CE66807}" name="Nombre Completo" dataDxfId="27"/>
    <tableColumn id="3" xr3:uid="{0721CB64-1B1F-46E7-AADB-E7D0FDB31DE8}" name="Puesto de Trabajo" dataDxfId="26"/>
    <tableColumn id="4" xr3:uid="{F76A59F8-A278-4E1B-8209-B74ECCC7AA52}" name="Coordinación a la que perteneces" dataDxfId="25"/>
    <tableColumn id="5" xr3:uid="{6F626D01-AEC9-4CB2-8F72-FF71BD258F4F}" name="Fecha de Ingreso" dataDxfId="24"/>
    <tableColumn id="6" xr3:uid="{DFDC99D2-45A1-4DB9-85D5-B9D34DDB4439}" name="Pregunta 1" dataDxfId="23"/>
    <tableColumn id="7" xr3:uid="{4EFC10B5-46BD-428B-9353-145A0AA038C7}" name="Pregunta 2 " dataDxfId="22"/>
    <tableColumn id="8" xr3:uid="{D9D60A8E-39E4-4EA9-9C1F-852728E3789D}" name="Pregunta 3 " dataDxfId="21"/>
    <tableColumn id="9" xr3:uid="{1B5DDE4E-3A90-4065-91F5-A86C534B94EA}" name="Pregunta 4" dataDxfId="20"/>
    <tableColumn id="10" xr3:uid="{4D0EEEED-EAB4-4C39-8C12-619E5B69D507}" name="Pregunta 5" dataDxfId="19"/>
    <tableColumn id="11" xr3:uid="{46B21AC7-5475-4CA7-B706-A63F4B5BBF19}" name="Pregunta 6.1" dataDxfId="18"/>
    <tableColumn id="12" xr3:uid="{F9B93786-20DE-4A88-AA4C-E3CD579E4E56}" name="Pregunta 6.2" dataDxfId="17"/>
    <tableColumn id="13" xr3:uid="{2EA2AFAE-C69C-4162-A9F8-61AC655C7643}" name="Pregunta 6.3" dataDxfId="16"/>
    <tableColumn id="14" xr3:uid="{5A3E7996-770E-4D38-86EE-CC2EDEB8B50C}" name="Pregunta 6.4" dataDxfId="15"/>
    <tableColumn id="15" xr3:uid="{470D26DC-4E68-4060-8985-1D7511DF8690}" name="Pregunta 6.5" dataDxfId="14"/>
    <tableColumn id="16" xr3:uid="{BC8B6993-CF11-4176-80F9-6A5B1371C3CE}" name="Pregunta 7" dataDxfId="13"/>
    <tableColumn id="17" xr3:uid="{06BF0FDB-EFE3-4BFE-8F5D-B11C6C68040A}" name="Pregunta 8" dataDxfId="12"/>
    <tableColumn id="18" xr3:uid="{ABEC112C-9C2D-450E-B4D9-3270B554C5B5}" name="Pregunta 9" dataDxfId="11"/>
    <tableColumn id="19" xr3:uid="{D595898B-0355-47B1-8074-A1B10C4A314A}" name="Pregunta 10" dataDxfId="10"/>
    <tableColumn id="20" xr3:uid="{A67E9184-26E3-40C8-B427-73364E316059}" name="Pregunta 11" dataDxfId="9"/>
    <tableColumn id="21" xr3:uid="{D6AC50EE-D69A-46FA-9B0B-E04B7E38B791}" name="Pregunta 12" dataDxfId="8"/>
    <tableColumn id="22" xr3:uid="{49D64A20-9DFA-41C0-80F4-0546A5F313F7}" name="Pregunta 13.1" dataDxfId="7"/>
    <tableColumn id="23" xr3:uid="{AFD5D24C-09F6-4941-BD5C-2E88E2204485}" name="Pregunta 13.2" dataDxfId="6"/>
    <tableColumn id="24" xr3:uid="{8293C02F-6F8C-4864-8468-2748F8E5C822}" name="Pregunta 13.3" dataDxfId="5"/>
    <tableColumn id="25" xr3:uid="{B6B75756-931B-4331-BF5B-60035158203A}" name="Pregunta 14" dataDxfId="4"/>
    <tableColumn id="26" xr3:uid="{C2F3F7CD-77DD-4B17-B78B-575A3E5B486F}" name="Aciertos" dataDxfId="3"/>
    <tableColumn id="27" xr3:uid="{E5353580-B91D-4751-AB04-060FC03E2197}" name="Negativos" dataDxfId="2">
      <calculatedColumnFormula>20-AA14</calculatedColumnFormula>
    </tableColumn>
    <tableColumn id="28" xr3:uid="{D4825FA0-FEF7-4DB6-8D5B-01BCB13052D1}" name="Calificación" dataDxfId="1">
      <calculatedColumnFormula>AA14/20*100</calculatedColumnFormula>
    </tableColumn>
    <tableColumn id="29" xr3:uid="{36169333-FD7E-495E-9A5A-801E799D7DEF}" name="Promedio de respuesta"/>
    <tableColumn id="30" xr3:uid="{4E229916-ED02-4B81-AAD1-724F3A260CA3}" name="Promotor | Destract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7E96A152-5F88-4CE0-85F2-8ACB1C6E74BB}" sourceName="Fecha">
  <pivotTables>
    <pivotTable tabId="2" name="TablaDinámica3"/>
    <pivotTable tabId="2" name="TablaDinámica4"/>
  </pivotTables>
  <state minimalRefreshVersion="6" lastRefreshVersion="6" pivotCacheId="544571666" filterType="dateBetween">
    <selection startDate="2026-02-01T00:00:00" endDate="2026-02-28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1" xr10:uid="{F68366AB-FBEC-4FBA-9CFF-1D683FC07237}" cache="NativeTimeline_Fecha" caption="Fecha" showHorizontalScrollbar="0" level="2" selectionLevel="2" scrollPosition="2026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AB45-AF54-4805-A4D9-E4119415EC0A}">
  <dimension ref="B4:O13"/>
  <sheetViews>
    <sheetView topLeftCell="E1" workbookViewId="0">
      <selection activeCell="M14" sqref="M14"/>
    </sheetView>
  </sheetViews>
  <sheetFormatPr baseColWidth="10" defaultRowHeight="15" x14ac:dyDescent="0.2"/>
  <cols>
    <col min="7" max="7" width="11.6640625" bestFit="1" customWidth="1"/>
  </cols>
  <sheetData>
    <row r="4" spans="2:15" ht="80" x14ac:dyDescent="0.2">
      <c r="B4" s="28" t="s">
        <v>2</v>
      </c>
      <c r="C4" s="28" t="s">
        <v>3</v>
      </c>
      <c r="D4" s="29" t="s">
        <v>4</v>
      </c>
      <c r="E4" s="29" t="s">
        <v>5</v>
      </c>
      <c r="F4" s="30" t="s">
        <v>6</v>
      </c>
      <c r="G4" s="36" t="s">
        <v>7</v>
      </c>
      <c r="H4" s="31" t="s">
        <v>8</v>
      </c>
      <c r="I4" s="32" t="s">
        <v>9</v>
      </c>
      <c r="J4" s="29" t="s">
        <v>10</v>
      </c>
      <c r="K4" s="109" t="s">
        <v>130</v>
      </c>
      <c r="L4" s="109" t="s">
        <v>131</v>
      </c>
      <c r="M4" s="109" t="s">
        <v>132</v>
      </c>
      <c r="N4" s="109" t="s">
        <v>133</v>
      </c>
    </row>
    <row r="5" spans="2:15" x14ac:dyDescent="0.2">
      <c r="B5" s="7" t="s">
        <v>15</v>
      </c>
      <c r="C5" s="5" t="s">
        <v>16</v>
      </c>
      <c r="D5" s="6">
        <v>46077</v>
      </c>
      <c r="E5" s="7" t="s">
        <v>17</v>
      </c>
      <c r="F5" s="7">
        <f>BD[[#This Row],[Efectividad del  Onboarding (1-10)]]</f>
        <v>9.6</v>
      </c>
      <c r="G5" s="7">
        <f>BD[[#This Row],[Integración a su equipo (1-10)]]</f>
        <v>9.6</v>
      </c>
      <c r="H5" s="7">
        <f>BD[[#This Row],[Claridad del puesto (1-10)]]</f>
        <v>9.25</v>
      </c>
      <c r="I5" s="7">
        <f>BD[[#This Row],[Compresión de la organización (1-10)]]</f>
        <v>9.6</v>
      </c>
      <c r="J5" s="33">
        <f>AVERAGE(F5:I5)</f>
        <v>9.5124999999999993</v>
      </c>
      <c r="K5" s="107">
        <v>0</v>
      </c>
      <c r="L5" s="107">
        <v>0</v>
      </c>
      <c r="M5" s="107"/>
      <c r="N5" s="107"/>
    </row>
    <row r="6" spans="2:15" x14ac:dyDescent="0.2">
      <c r="B6" s="7" t="s">
        <v>19</v>
      </c>
      <c r="C6" s="5" t="s">
        <v>20</v>
      </c>
      <c r="D6" s="6">
        <v>46078</v>
      </c>
      <c r="E6" s="7" t="s">
        <v>21</v>
      </c>
      <c r="F6" s="7">
        <f>BD[[#This Row],[Efectividad del  Onboarding (1-10)]]</f>
        <v>10</v>
      </c>
      <c r="G6" s="7">
        <f>BD[[#This Row],[Integración a su equipo (1-10)]]</f>
        <v>10</v>
      </c>
      <c r="H6" s="7">
        <f>BD[[#This Row],[Claridad del puesto (1-10)]]</f>
        <v>9.75</v>
      </c>
      <c r="I6" s="7">
        <f>BD[[#This Row],[Compresión de la organización (1-10)]]</f>
        <v>10</v>
      </c>
      <c r="J6" s="33">
        <f>AVERAGE(F6:I6)</f>
        <v>9.9375</v>
      </c>
      <c r="K6" s="7"/>
      <c r="L6" s="7"/>
      <c r="M6" s="7"/>
      <c r="N6" s="7"/>
    </row>
    <row r="7" spans="2:15" x14ac:dyDescent="0.2">
      <c r="B7" s="7" t="s">
        <v>23</v>
      </c>
      <c r="C7" s="5" t="s">
        <v>24</v>
      </c>
      <c r="D7" s="6">
        <v>46078</v>
      </c>
      <c r="E7" s="7" t="s">
        <v>25</v>
      </c>
      <c r="F7" s="7">
        <f>BD[[#This Row],[Efectividad del  Onboarding (1-10)]]</f>
        <v>9</v>
      </c>
      <c r="G7" s="7">
        <f>BD[[#This Row],[Integración a su equipo (1-10)]]</f>
        <v>9</v>
      </c>
      <c r="H7" s="7">
        <f>BD[[#This Row],[Claridad del puesto (1-10)]]</f>
        <v>9</v>
      </c>
      <c r="I7" s="7">
        <f>BD[[#This Row],[Compresión de la organización (1-10)]]</f>
        <v>9</v>
      </c>
      <c r="J7" s="7">
        <f>AVERAGE(F7:I7)</f>
        <v>9</v>
      </c>
      <c r="K7" s="7"/>
      <c r="L7" s="7"/>
      <c r="M7" s="7"/>
      <c r="N7" s="7"/>
    </row>
    <row r="8" spans="2:15" x14ac:dyDescent="0.2">
      <c r="B8" s="7" t="s">
        <v>27</v>
      </c>
      <c r="C8" s="5" t="s">
        <v>28</v>
      </c>
      <c r="D8" s="6">
        <v>46090</v>
      </c>
      <c r="E8" s="7" t="s">
        <v>29</v>
      </c>
      <c r="F8" s="7">
        <f>BD[[#This Row],[Efectividad del  Onboarding (1-10)]]</f>
        <v>9.4</v>
      </c>
      <c r="G8" s="7">
        <f>BD[[#This Row],[Integración a su equipo (1-10)]]</f>
        <v>8.6</v>
      </c>
      <c r="H8" s="7">
        <f>BD[[#This Row],[Claridad del puesto (1-10)]]</f>
        <v>9.25</v>
      </c>
      <c r="I8" s="7">
        <f>BD[[#This Row],[Compresión de la organización (1-10)]]</f>
        <v>9.8000000000000007</v>
      </c>
      <c r="J8" s="33">
        <f>AVERAGE(F8:I8)</f>
        <v>9.2624999999999993</v>
      </c>
      <c r="K8" s="7"/>
      <c r="L8" s="7"/>
      <c r="M8" s="7"/>
      <c r="N8" s="7"/>
    </row>
    <row r="9" spans="2:15" x14ac:dyDescent="0.2">
      <c r="B9" s="7" t="s">
        <v>31</v>
      </c>
      <c r="C9" s="5" t="s">
        <v>32</v>
      </c>
      <c r="D9" s="6">
        <v>46091</v>
      </c>
      <c r="E9" s="7" t="s">
        <v>25</v>
      </c>
      <c r="F9" s="7">
        <f>BD[[#This Row],[Efectividad del  Onboarding (1-10)]]</f>
        <v>10</v>
      </c>
      <c r="G9" s="7">
        <f>BD[[#This Row],[Integración a su equipo (1-10)]]</f>
        <v>10</v>
      </c>
      <c r="H9" s="7">
        <f>BD[[#This Row],[Claridad del puesto (1-10)]]</f>
        <v>9.5</v>
      </c>
      <c r="I9" s="7">
        <f>BD[[#This Row],[Compresión de la organización (1-10)]]</f>
        <v>9.6</v>
      </c>
      <c r="J9" s="33">
        <f>AVERAGE(F9:I9)</f>
        <v>9.7750000000000004</v>
      </c>
      <c r="K9" s="7"/>
      <c r="L9" s="7"/>
      <c r="M9" s="7"/>
      <c r="N9" s="7"/>
    </row>
    <row r="10" spans="2:15" x14ac:dyDescent="0.2">
      <c r="B10" s="43" t="s">
        <v>73</v>
      </c>
      <c r="C10" s="44"/>
      <c r="D10" s="45"/>
      <c r="E10" s="46"/>
      <c r="F10" s="47">
        <f>AVERAGE(F5:F9)/10</f>
        <v>0.96</v>
      </c>
      <c r="G10" s="47">
        <f>AVERAGE(G5:G9)/10</f>
        <v>0.94400000000000017</v>
      </c>
      <c r="H10" s="47">
        <f>AVERAGE(H5:H9)/10</f>
        <v>0.93499999999999994</v>
      </c>
      <c r="I10" s="47">
        <f>AVERAGE(I5:I9)/10</f>
        <v>0.96000000000000019</v>
      </c>
      <c r="J10" s="47">
        <f>AVERAGE(J5:J9)/10</f>
        <v>0.94974999999999987</v>
      </c>
      <c r="K10" s="7"/>
      <c r="L10" s="7"/>
      <c r="M10" s="7"/>
      <c r="N10" s="7"/>
    </row>
    <row r="11" spans="2:15" x14ac:dyDescent="0.2">
      <c r="B11" s="7" t="s">
        <v>33</v>
      </c>
      <c r="C11" s="15" t="s">
        <v>34</v>
      </c>
      <c r="D11" s="7"/>
      <c r="E11" s="7" t="s">
        <v>21</v>
      </c>
      <c r="F11" s="7"/>
      <c r="G11" s="7"/>
      <c r="H11" s="7"/>
      <c r="I11" s="7"/>
      <c r="J11" s="7"/>
      <c r="K11" s="7">
        <f>'Inicial y Final'!AC14</f>
        <v>80</v>
      </c>
      <c r="L11" s="7">
        <f>'Inicial y Final'!AC15</f>
        <v>80</v>
      </c>
      <c r="M11" s="7">
        <f>'Inicial y Final'!AD14</f>
        <v>80</v>
      </c>
      <c r="N11" s="7"/>
    </row>
    <row r="12" spans="2:15" x14ac:dyDescent="0.2">
      <c r="B12" s="7" t="s">
        <v>35</v>
      </c>
      <c r="C12" s="15" t="s">
        <v>36</v>
      </c>
      <c r="D12" s="7"/>
      <c r="E12" s="7" t="s">
        <v>37</v>
      </c>
      <c r="F12" s="7"/>
      <c r="G12" s="7"/>
      <c r="H12" s="7"/>
      <c r="I12" s="7"/>
      <c r="J12" s="7"/>
      <c r="K12" s="7">
        <f>'Inicial y Final'!AC16</f>
        <v>85</v>
      </c>
      <c r="L12" s="7">
        <f>'Inicial y Final'!AC17</f>
        <v>90</v>
      </c>
      <c r="M12" s="7">
        <f>'Inicial y Final'!AD16</f>
        <v>87.5</v>
      </c>
      <c r="N12" s="7"/>
      <c r="O12" s="7"/>
    </row>
    <row r="13" spans="2:15" x14ac:dyDescent="0.2">
      <c r="B13" s="7" t="s">
        <v>38</v>
      </c>
      <c r="C13" s="15" t="s">
        <v>39</v>
      </c>
      <c r="D13" s="7"/>
      <c r="E13" s="7" t="s">
        <v>37</v>
      </c>
      <c r="F13" s="7"/>
      <c r="G13" s="7"/>
      <c r="H13" s="7"/>
      <c r="I13" s="7"/>
      <c r="J13" s="7"/>
      <c r="K13" s="7">
        <f>'Inicial y Final'!AC18</f>
        <v>35</v>
      </c>
      <c r="L13" s="7">
        <f>'Inicial y Final'!AC19</f>
        <v>75</v>
      </c>
      <c r="M13" s="7">
        <f>'Inicial y Final'!AD18</f>
        <v>55</v>
      </c>
      <c r="N13" s="10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5B90-1B3C-4F82-A2AC-7068055CE466}">
  <dimension ref="B2:U79"/>
  <sheetViews>
    <sheetView tabSelected="1" zoomScale="50" zoomScaleNormal="75" workbookViewId="0">
      <selection activeCell="G5" sqref="G5"/>
    </sheetView>
  </sheetViews>
  <sheetFormatPr baseColWidth="10" defaultRowHeight="15" outlineLevelRow="1" x14ac:dyDescent="0.2"/>
  <cols>
    <col min="2" max="2" width="41.83203125" bestFit="1" customWidth="1"/>
    <col min="3" max="3" width="46.6640625" customWidth="1"/>
    <col min="4" max="4" width="17.1640625" customWidth="1"/>
    <col min="5" max="5" width="35.1640625" customWidth="1"/>
    <col min="6" max="6" width="35.83203125" customWidth="1"/>
    <col min="7" max="7" width="25" customWidth="1"/>
    <col min="8" max="8" width="23.5" customWidth="1"/>
    <col min="9" max="9" width="25.33203125" customWidth="1"/>
    <col min="10" max="10" width="23.6640625" customWidth="1"/>
    <col min="11" max="11" width="21.83203125" customWidth="1"/>
    <col min="12" max="12" width="15.5" customWidth="1"/>
    <col min="14" max="14" width="17.33203125" customWidth="1"/>
  </cols>
  <sheetData>
    <row r="2" spans="2:13" ht="32" x14ac:dyDescent="0.4">
      <c r="B2" s="113" t="s">
        <v>0</v>
      </c>
      <c r="C2" s="113"/>
      <c r="D2" s="113"/>
      <c r="E2" s="113"/>
      <c r="F2" s="113"/>
      <c r="G2" s="113"/>
      <c r="H2" s="113"/>
      <c r="I2" s="113"/>
      <c r="J2" s="113"/>
      <c r="K2" s="113"/>
    </row>
    <row r="3" spans="2:13" ht="32" x14ac:dyDescent="0.4">
      <c r="B3" s="113" t="s">
        <v>1</v>
      </c>
      <c r="C3" s="113"/>
      <c r="D3" s="113"/>
      <c r="E3" s="113"/>
      <c r="F3" s="113"/>
      <c r="G3" s="113"/>
      <c r="H3" s="113"/>
      <c r="I3" s="113"/>
      <c r="J3" s="113"/>
      <c r="K3" s="113"/>
    </row>
    <row r="4" spans="2:13" ht="61.5" customHeight="1" x14ac:dyDescent="0.2">
      <c r="B4" s="28" t="s">
        <v>2</v>
      </c>
      <c r="C4" s="28" t="s">
        <v>3</v>
      </c>
      <c r="D4" s="29" t="s">
        <v>4</v>
      </c>
      <c r="E4" s="29" t="s">
        <v>5</v>
      </c>
      <c r="F4" s="30" t="s">
        <v>6</v>
      </c>
      <c r="G4" s="36" t="s">
        <v>7</v>
      </c>
      <c r="H4" s="31" t="s">
        <v>8</v>
      </c>
      <c r="I4" s="32" t="s">
        <v>9</v>
      </c>
      <c r="J4" s="29" t="s">
        <v>10</v>
      </c>
      <c r="K4" s="29" t="s">
        <v>11</v>
      </c>
      <c r="L4" s="3"/>
    </row>
    <row r="5" spans="2:13" x14ac:dyDescent="0.2">
      <c r="B5" s="7" t="s">
        <v>15</v>
      </c>
      <c r="C5" s="5" t="s">
        <v>16</v>
      </c>
      <c r="D5" s="6">
        <v>46077</v>
      </c>
      <c r="E5" s="7" t="s">
        <v>17</v>
      </c>
      <c r="F5" s="7">
        <f>AVERAGE(E28,Q28:T28)</f>
        <v>9.6</v>
      </c>
      <c r="G5" s="7">
        <f>AVERAGE(G28:K28)</f>
        <v>9.6</v>
      </c>
      <c r="H5" s="7">
        <f>AVERAGE(C28:F28)</f>
        <v>9.25</v>
      </c>
      <c r="I5" s="7">
        <f>AVERAGE(L28:P28)</f>
        <v>9.6</v>
      </c>
      <c r="J5" s="33">
        <f>AVERAGE(F5:I5)</f>
        <v>9.5124999999999993</v>
      </c>
      <c r="K5" s="48">
        <v>1</v>
      </c>
    </row>
    <row r="6" spans="2:13" x14ac:dyDescent="0.2">
      <c r="B6" s="7" t="s">
        <v>19</v>
      </c>
      <c r="C6" s="5" t="s">
        <v>20</v>
      </c>
      <c r="D6" s="6">
        <v>46078</v>
      </c>
      <c r="E6" s="7" t="s">
        <v>21</v>
      </c>
      <c r="F6" s="7">
        <f>AVERAGE(E29,Q29:T29)</f>
        <v>10</v>
      </c>
      <c r="G6" s="7">
        <f>AVERAGE(G29:K29)</f>
        <v>10</v>
      </c>
      <c r="H6" s="7">
        <f>AVERAGE(C29:F29)</f>
        <v>9.75</v>
      </c>
      <c r="I6" s="7">
        <f>AVERAGE(L29:P29)</f>
        <v>10</v>
      </c>
      <c r="J6" s="33">
        <f>AVERAGE(F6:I6)</f>
        <v>9.9375</v>
      </c>
      <c r="K6" s="48">
        <v>1</v>
      </c>
    </row>
    <row r="7" spans="2:13" x14ac:dyDescent="0.2">
      <c r="B7" s="7" t="s">
        <v>23</v>
      </c>
      <c r="C7" s="5" t="s">
        <v>24</v>
      </c>
      <c r="D7" s="6">
        <v>46078</v>
      </c>
      <c r="E7" s="7" t="s">
        <v>25</v>
      </c>
      <c r="F7" s="7">
        <f>AVERAGE(E30,Q30:T30)</f>
        <v>9</v>
      </c>
      <c r="G7" s="7">
        <f>AVERAGE(G30:K30)</f>
        <v>9</v>
      </c>
      <c r="H7" s="7">
        <f>AVERAGE(C30:F30)</f>
        <v>9</v>
      </c>
      <c r="I7" s="7">
        <f>AVERAGE(L30:P30)</f>
        <v>9</v>
      </c>
      <c r="J7" s="7">
        <f>AVERAGE(F7:I7)</f>
        <v>9</v>
      </c>
      <c r="K7" s="48">
        <v>1</v>
      </c>
    </row>
    <row r="8" spans="2:13" x14ac:dyDescent="0.2">
      <c r="B8" s="7" t="s">
        <v>27</v>
      </c>
      <c r="C8" s="5" t="s">
        <v>28</v>
      </c>
      <c r="D8" s="6">
        <v>46090</v>
      </c>
      <c r="E8" s="7" t="s">
        <v>29</v>
      </c>
      <c r="F8" s="7">
        <f>AVERAGE(E31,Q31:T31)</f>
        <v>9.4</v>
      </c>
      <c r="G8" s="7">
        <f>AVERAGE(G31:K31)</f>
        <v>8.6</v>
      </c>
      <c r="H8" s="7">
        <f>AVERAGE(C31:F31)</f>
        <v>9.25</v>
      </c>
      <c r="I8" s="7">
        <f>AVERAGE(L31:P31)</f>
        <v>9.8000000000000007</v>
      </c>
      <c r="J8" s="33">
        <f>AVERAGE(F8:I8)</f>
        <v>9.2624999999999993</v>
      </c>
      <c r="K8" s="48">
        <v>1</v>
      </c>
    </row>
    <row r="9" spans="2:13" x14ac:dyDescent="0.2">
      <c r="B9" s="7" t="s">
        <v>31</v>
      </c>
      <c r="C9" s="5" t="s">
        <v>32</v>
      </c>
      <c r="D9" s="6">
        <v>46091</v>
      </c>
      <c r="E9" s="7" t="s">
        <v>25</v>
      </c>
      <c r="F9" s="7">
        <f>AVERAGE(E32,Q32:T32)</f>
        <v>10</v>
      </c>
      <c r="G9" s="7">
        <f>AVERAGE(G32:K32)</f>
        <v>10</v>
      </c>
      <c r="H9" s="7">
        <f>AVERAGE(C32:F32)</f>
        <v>9.5</v>
      </c>
      <c r="I9" s="7">
        <f>AVERAGE(L32:P32)</f>
        <v>9.6</v>
      </c>
      <c r="J9" s="33">
        <f>AVERAGE(F9:I9)</f>
        <v>9.7750000000000004</v>
      </c>
      <c r="K9" s="48">
        <v>1</v>
      </c>
    </row>
    <row r="10" spans="2:13" hidden="1" x14ac:dyDescent="0.2">
      <c r="B10" s="43" t="s">
        <v>73</v>
      </c>
      <c r="C10" s="44"/>
      <c r="D10" s="45"/>
      <c r="E10" s="46"/>
      <c r="F10" s="47">
        <f>AVERAGE(F5:F9)/10</f>
        <v>0.96</v>
      </c>
      <c r="G10" s="47">
        <f>AVERAGE(G5:G9)/10</f>
        <v>0.94400000000000017</v>
      </c>
      <c r="H10" s="47">
        <f>AVERAGE(H5:H9)/10</f>
        <v>0.93499999999999994</v>
      </c>
      <c r="I10" s="47">
        <f>AVERAGE(I5:I9)/10</f>
        <v>0.96000000000000019</v>
      </c>
      <c r="J10" s="47">
        <f>AVERAGE(J5:J9)/10</f>
        <v>0.94974999999999987</v>
      </c>
      <c r="K10" s="45">
        <f>COUNT(K5:K9)</f>
        <v>5</v>
      </c>
    </row>
    <row r="11" spans="2:13" x14ac:dyDescent="0.2">
      <c r="B11" s="7" t="s">
        <v>33</v>
      </c>
      <c r="C11" s="15" t="s">
        <v>34</v>
      </c>
      <c r="D11" s="7"/>
      <c r="E11" s="7" t="s">
        <v>21</v>
      </c>
      <c r="F11" s="7"/>
      <c r="G11" s="7"/>
      <c r="H11" s="7"/>
      <c r="I11" s="7"/>
      <c r="J11" s="7"/>
      <c r="K11" s="49">
        <v>2</v>
      </c>
    </row>
    <row r="12" spans="2:13" x14ac:dyDescent="0.2">
      <c r="B12" s="7" t="s">
        <v>35</v>
      </c>
      <c r="C12" s="15" t="s">
        <v>36</v>
      </c>
      <c r="D12" s="7"/>
      <c r="E12" s="7" t="s">
        <v>37</v>
      </c>
      <c r="F12" s="7"/>
      <c r="G12" s="7"/>
      <c r="H12" s="7"/>
      <c r="I12" s="7"/>
      <c r="J12" s="7"/>
      <c r="K12" s="49">
        <v>2</v>
      </c>
    </row>
    <row r="13" spans="2:13" x14ac:dyDescent="0.2">
      <c r="B13" s="7" t="s">
        <v>38</v>
      </c>
      <c r="C13" s="15" t="s">
        <v>39</v>
      </c>
      <c r="D13" s="7"/>
      <c r="E13" s="7" t="s">
        <v>37</v>
      </c>
      <c r="F13" s="7"/>
      <c r="G13" s="7"/>
      <c r="H13" s="7"/>
      <c r="I13" s="7"/>
      <c r="J13" s="7"/>
      <c r="K13" s="49">
        <v>2</v>
      </c>
    </row>
    <row r="14" spans="2:13" x14ac:dyDescent="0.2">
      <c r="C14" s="34"/>
    </row>
    <row r="15" spans="2:13" x14ac:dyDescent="0.2">
      <c r="C15" s="34"/>
    </row>
    <row r="16" spans="2:13" ht="27" x14ac:dyDescent="0.2">
      <c r="B16" s="116" t="s">
        <v>59</v>
      </c>
      <c r="C16" s="117"/>
      <c r="D16" s="118"/>
      <c r="E16" s="119" t="s">
        <v>60</v>
      </c>
      <c r="F16" s="120"/>
      <c r="G16" s="121"/>
      <c r="H16" s="122" t="s">
        <v>61</v>
      </c>
      <c r="I16" s="123"/>
      <c r="J16" s="124"/>
      <c r="K16" s="125" t="s">
        <v>62</v>
      </c>
      <c r="L16" s="126"/>
      <c r="M16" s="127"/>
    </row>
    <row r="17" spans="2:21" ht="19" x14ac:dyDescent="0.2">
      <c r="B17" s="1" t="s">
        <v>12</v>
      </c>
      <c r="C17" s="4" t="s">
        <v>13</v>
      </c>
      <c r="D17" s="2" t="s">
        <v>14</v>
      </c>
      <c r="E17" s="1" t="s">
        <v>12</v>
      </c>
      <c r="F17" s="4" t="s">
        <v>13</v>
      </c>
      <c r="G17" s="2" t="s">
        <v>14</v>
      </c>
      <c r="H17" s="1" t="s">
        <v>12</v>
      </c>
      <c r="I17" s="4" t="s">
        <v>13</v>
      </c>
      <c r="J17" s="2" t="s">
        <v>14</v>
      </c>
      <c r="K17" s="1" t="s">
        <v>12</v>
      </c>
      <c r="L17" s="4" t="s">
        <v>13</v>
      </c>
      <c r="M17" s="2" t="s">
        <v>14</v>
      </c>
    </row>
    <row r="18" spans="2:21" ht="40" x14ac:dyDescent="0.25">
      <c r="B18" s="8" t="s">
        <v>18</v>
      </c>
      <c r="C18" s="9">
        <f>F10*10</f>
        <v>9.6</v>
      </c>
      <c r="D18" s="52">
        <f>indicadores[[#This Row],[Promedio]]/10</f>
        <v>0.96</v>
      </c>
      <c r="E18" s="8" t="s">
        <v>18</v>
      </c>
      <c r="F18" s="9"/>
      <c r="G18" s="10">
        <f>indicadores6[[#This Row],[Promedio]]/1</f>
        <v>0</v>
      </c>
      <c r="H18" s="8" t="s">
        <v>18</v>
      </c>
      <c r="I18" s="9"/>
      <c r="J18" s="10">
        <f>indicadores7[[#This Row],[Promedio]]/10</f>
        <v>0</v>
      </c>
      <c r="K18" s="8" t="s">
        <v>18</v>
      </c>
      <c r="L18" s="9"/>
      <c r="M18" s="10">
        <f>indicadores8[[#This Row],[Promedio]]/10</f>
        <v>0</v>
      </c>
    </row>
    <row r="19" spans="2:21" ht="40" x14ac:dyDescent="0.25">
      <c r="B19" s="8" t="s">
        <v>22</v>
      </c>
      <c r="C19" s="9">
        <f>G10*10</f>
        <v>9.4400000000000013</v>
      </c>
      <c r="D19" s="10">
        <f>indicadores[[#This Row],[Promedio]]/10</f>
        <v>0.94400000000000017</v>
      </c>
      <c r="E19" s="8" t="s">
        <v>22</v>
      </c>
      <c r="F19" s="9"/>
      <c r="G19" s="11">
        <f>indicadores6[[#This Row],[Promedio]]/1</f>
        <v>0</v>
      </c>
      <c r="H19" s="8" t="s">
        <v>22</v>
      </c>
      <c r="I19" s="9"/>
      <c r="J19" s="11">
        <f>indicadores7[[#This Row],[Promedio]]/10</f>
        <v>0</v>
      </c>
      <c r="K19" s="8" t="s">
        <v>22</v>
      </c>
      <c r="L19" s="9"/>
      <c r="M19" s="11">
        <f>indicadores8[[#This Row],[Promedio]]/10</f>
        <v>0</v>
      </c>
    </row>
    <row r="20" spans="2:21" ht="20" x14ac:dyDescent="0.25">
      <c r="B20" s="8" t="s">
        <v>26</v>
      </c>
      <c r="C20" s="9">
        <f>H10*10</f>
        <v>9.35</v>
      </c>
      <c r="D20" s="10">
        <f>indicadores[[#This Row],[Promedio]]/10</f>
        <v>0.93499999999999994</v>
      </c>
      <c r="E20" s="8" t="s">
        <v>26</v>
      </c>
      <c r="F20" s="9"/>
      <c r="G20" s="11">
        <f>indicadores6[[#This Row],[Promedio]]/1</f>
        <v>0</v>
      </c>
      <c r="H20" s="8" t="s">
        <v>26</v>
      </c>
      <c r="I20" s="9"/>
      <c r="J20" s="11">
        <f>indicadores7[[#This Row],[Promedio]]/10</f>
        <v>0</v>
      </c>
      <c r="K20" s="8" t="s">
        <v>26</v>
      </c>
      <c r="L20" s="9"/>
      <c r="M20" s="11">
        <f>indicadores8[[#This Row],[Promedio]]/10</f>
        <v>0</v>
      </c>
    </row>
    <row r="21" spans="2:21" ht="40" x14ac:dyDescent="0.25">
      <c r="B21" s="12" t="s">
        <v>30</v>
      </c>
      <c r="C21" s="13">
        <f>I10*10</f>
        <v>9.6000000000000014</v>
      </c>
      <c r="D21" s="52">
        <f>indicadores[[#This Row],[Promedio]]/10</f>
        <v>0.96000000000000019</v>
      </c>
      <c r="E21" s="12" t="s">
        <v>30</v>
      </c>
      <c r="F21" s="13"/>
      <c r="G21" s="14">
        <f>indicadores6[[#This Row],[Promedio]]/1</f>
        <v>0</v>
      </c>
      <c r="H21" s="12" t="s">
        <v>30</v>
      </c>
      <c r="I21" s="13"/>
      <c r="J21" s="14">
        <f>indicadores7[[#This Row],[Promedio]]/10</f>
        <v>0</v>
      </c>
      <c r="K21" s="12" t="s">
        <v>30</v>
      </c>
      <c r="L21" s="13"/>
      <c r="M21" s="14">
        <f>indicadores8[[#This Row],[Promedio]]/10</f>
        <v>0</v>
      </c>
    </row>
    <row r="24" spans="2:21" ht="15" customHeight="1" x14ac:dyDescent="0.2">
      <c r="B24" s="114" t="s">
        <v>0</v>
      </c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</row>
    <row r="25" spans="2:21" ht="15" customHeight="1" x14ac:dyDescent="0.2">
      <c r="B25" s="114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</row>
    <row r="27" spans="2:21" x14ac:dyDescent="0.2">
      <c r="B27" s="16" t="s">
        <v>40</v>
      </c>
      <c r="C27" s="17" t="s">
        <v>41</v>
      </c>
      <c r="D27" s="17" t="s">
        <v>42</v>
      </c>
      <c r="E27" s="39" t="s">
        <v>43</v>
      </c>
      <c r="F27" s="17" t="s">
        <v>44</v>
      </c>
      <c r="G27" s="35" t="s">
        <v>45</v>
      </c>
      <c r="H27" s="35" t="s">
        <v>46</v>
      </c>
      <c r="I27" s="35" t="s">
        <v>47</v>
      </c>
      <c r="J27" s="35" t="s">
        <v>48</v>
      </c>
      <c r="K27" s="35" t="s">
        <v>49</v>
      </c>
      <c r="L27" s="18" t="s">
        <v>50</v>
      </c>
      <c r="M27" s="18" t="s">
        <v>51</v>
      </c>
      <c r="N27" s="18" t="s">
        <v>52</v>
      </c>
      <c r="O27" s="18" t="s">
        <v>53</v>
      </c>
      <c r="P27" s="18" t="s">
        <v>54</v>
      </c>
      <c r="Q27" s="19" t="s">
        <v>55</v>
      </c>
      <c r="R27" s="19" t="s">
        <v>56</v>
      </c>
      <c r="S27" s="19" t="s">
        <v>57</v>
      </c>
      <c r="T27" s="20" t="s">
        <v>58</v>
      </c>
    </row>
    <row r="28" spans="2:21" x14ac:dyDescent="0.2">
      <c r="B28" s="21">
        <v>395</v>
      </c>
      <c r="C28" s="5">
        <v>10</v>
      </c>
      <c r="D28" s="5">
        <v>9</v>
      </c>
      <c r="E28" s="22">
        <v>9</v>
      </c>
      <c r="F28" s="5">
        <v>9</v>
      </c>
      <c r="G28" s="5">
        <v>10</v>
      </c>
      <c r="H28" s="5">
        <v>10</v>
      </c>
      <c r="I28" s="5">
        <v>9</v>
      </c>
      <c r="J28" s="5">
        <v>9</v>
      </c>
      <c r="K28" s="5">
        <v>10</v>
      </c>
      <c r="L28" s="5">
        <v>10</v>
      </c>
      <c r="M28" s="5">
        <v>9</v>
      </c>
      <c r="N28" s="5">
        <v>10</v>
      </c>
      <c r="O28" s="5">
        <v>9</v>
      </c>
      <c r="P28" s="5">
        <v>10</v>
      </c>
      <c r="Q28" s="5">
        <v>10</v>
      </c>
      <c r="R28" s="5">
        <v>10</v>
      </c>
      <c r="S28" s="5">
        <v>9</v>
      </c>
      <c r="T28" s="23">
        <v>10</v>
      </c>
    </row>
    <row r="29" spans="2:21" x14ac:dyDescent="0.2">
      <c r="B29" s="21">
        <v>396</v>
      </c>
      <c r="C29" s="5">
        <v>10</v>
      </c>
      <c r="D29" s="5">
        <v>10</v>
      </c>
      <c r="E29" s="22">
        <v>10</v>
      </c>
      <c r="F29" s="5">
        <v>9</v>
      </c>
      <c r="G29" s="5">
        <v>10</v>
      </c>
      <c r="H29" s="5">
        <v>10</v>
      </c>
      <c r="I29" s="5">
        <v>10</v>
      </c>
      <c r="J29" s="5">
        <v>10</v>
      </c>
      <c r="K29" s="5">
        <v>10</v>
      </c>
      <c r="L29" s="5">
        <v>10</v>
      </c>
      <c r="M29" s="5">
        <v>10</v>
      </c>
      <c r="N29" s="5">
        <v>10</v>
      </c>
      <c r="O29" s="5">
        <v>10</v>
      </c>
      <c r="P29" s="5">
        <v>10</v>
      </c>
      <c r="Q29" s="5">
        <v>10</v>
      </c>
      <c r="R29" s="5">
        <v>10</v>
      </c>
      <c r="S29" s="5">
        <v>10</v>
      </c>
      <c r="T29" s="23">
        <v>10</v>
      </c>
    </row>
    <row r="30" spans="2:21" x14ac:dyDescent="0.2">
      <c r="B30" s="21">
        <v>397</v>
      </c>
      <c r="C30" s="5">
        <v>9</v>
      </c>
      <c r="D30" s="5">
        <v>9</v>
      </c>
      <c r="E30" s="22">
        <v>9</v>
      </c>
      <c r="F30" s="5">
        <v>9</v>
      </c>
      <c r="G30" s="5">
        <v>9</v>
      </c>
      <c r="H30" s="5">
        <v>9</v>
      </c>
      <c r="I30" s="5">
        <v>9</v>
      </c>
      <c r="J30" s="5">
        <v>9</v>
      </c>
      <c r="K30" s="5">
        <v>9</v>
      </c>
      <c r="L30" s="5">
        <v>9</v>
      </c>
      <c r="M30" s="5">
        <v>9</v>
      </c>
      <c r="N30" s="5">
        <v>9</v>
      </c>
      <c r="O30" s="5">
        <v>9</v>
      </c>
      <c r="P30" s="5">
        <v>9</v>
      </c>
      <c r="Q30" s="5">
        <v>9</v>
      </c>
      <c r="R30" s="5">
        <v>9</v>
      </c>
      <c r="S30" s="5">
        <v>9</v>
      </c>
      <c r="T30" s="23">
        <v>9</v>
      </c>
    </row>
    <row r="31" spans="2:21" x14ac:dyDescent="0.2">
      <c r="B31" s="21">
        <v>398</v>
      </c>
      <c r="C31" s="5">
        <v>10</v>
      </c>
      <c r="D31" s="5">
        <v>10</v>
      </c>
      <c r="E31" s="22">
        <v>8</v>
      </c>
      <c r="F31" s="5">
        <v>9</v>
      </c>
      <c r="G31" s="5">
        <v>7</v>
      </c>
      <c r="H31" s="5">
        <v>9</v>
      </c>
      <c r="I31" s="5">
        <v>6</v>
      </c>
      <c r="J31" s="5">
        <v>11</v>
      </c>
      <c r="K31" s="5">
        <v>10</v>
      </c>
      <c r="L31" s="5">
        <v>10</v>
      </c>
      <c r="M31" s="5">
        <v>9</v>
      </c>
      <c r="N31" s="5">
        <v>10</v>
      </c>
      <c r="O31" s="5">
        <v>10</v>
      </c>
      <c r="P31" s="5">
        <v>10</v>
      </c>
      <c r="Q31" s="5">
        <v>10</v>
      </c>
      <c r="R31" s="5">
        <v>10</v>
      </c>
      <c r="S31" s="5">
        <v>10</v>
      </c>
      <c r="T31" s="23">
        <v>9</v>
      </c>
    </row>
    <row r="32" spans="2:21" x14ac:dyDescent="0.2">
      <c r="B32" s="24">
        <v>399</v>
      </c>
      <c r="C32" s="25">
        <v>10</v>
      </c>
      <c r="D32" s="25">
        <v>9</v>
      </c>
      <c r="E32" s="26">
        <v>10</v>
      </c>
      <c r="F32" s="25">
        <v>9</v>
      </c>
      <c r="G32" s="25">
        <v>10</v>
      </c>
      <c r="H32" s="25">
        <v>10</v>
      </c>
      <c r="I32" s="25">
        <v>10</v>
      </c>
      <c r="J32" s="25">
        <v>10</v>
      </c>
      <c r="K32" s="25">
        <v>10</v>
      </c>
      <c r="L32" s="25">
        <v>10</v>
      </c>
      <c r="M32" s="25">
        <v>9</v>
      </c>
      <c r="N32" s="25">
        <v>10</v>
      </c>
      <c r="O32" s="25">
        <v>9</v>
      </c>
      <c r="P32" s="25">
        <v>10</v>
      </c>
      <c r="Q32" s="25">
        <v>10</v>
      </c>
      <c r="R32" s="25">
        <v>10</v>
      </c>
      <c r="S32" s="25">
        <v>10</v>
      </c>
      <c r="T32" s="27">
        <v>10</v>
      </c>
    </row>
    <row r="66" spans="2:11" ht="32" x14ac:dyDescent="0.4">
      <c r="B66" s="110" t="s">
        <v>0</v>
      </c>
      <c r="C66" s="111"/>
      <c r="D66" s="111"/>
      <c r="E66" s="111"/>
      <c r="F66" s="111"/>
      <c r="G66" s="111"/>
      <c r="H66" s="111"/>
      <c r="I66" s="111"/>
      <c r="J66" s="111"/>
      <c r="K66" s="112"/>
    </row>
    <row r="67" spans="2:11" ht="32" x14ac:dyDescent="0.4">
      <c r="B67" s="110" t="s">
        <v>1</v>
      </c>
      <c r="C67" s="111"/>
      <c r="D67" s="111"/>
      <c r="E67" s="111"/>
      <c r="F67" s="111"/>
      <c r="G67" s="111"/>
      <c r="H67" s="111"/>
      <c r="I67" s="111"/>
      <c r="J67" s="111"/>
      <c r="K67" s="112"/>
    </row>
    <row r="68" spans="2:11" ht="40" x14ac:dyDescent="0.2">
      <c r="B68" s="28" t="s">
        <v>2</v>
      </c>
      <c r="C68" s="28" t="s">
        <v>3</v>
      </c>
      <c r="D68" s="29" t="s">
        <v>79</v>
      </c>
      <c r="E68" s="29" t="s">
        <v>76</v>
      </c>
      <c r="F68" s="29" t="s">
        <v>5</v>
      </c>
      <c r="G68" s="30" t="s">
        <v>6</v>
      </c>
      <c r="H68" s="36" t="s">
        <v>7</v>
      </c>
      <c r="I68" s="31" t="s">
        <v>8</v>
      </c>
      <c r="J68" s="32" t="s">
        <v>9</v>
      </c>
      <c r="K68" s="29" t="s">
        <v>10</v>
      </c>
    </row>
    <row r="69" spans="2:11" x14ac:dyDescent="0.2">
      <c r="B69" s="43" t="s">
        <v>77</v>
      </c>
      <c r="C69" s="44"/>
      <c r="D69" s="55">
        <v>0</v>
      </c>
      <c r="E69" s="45"/>
      <c r="F69" s="46"/>
      <c r="G69" s="53">
        <v>0</v>
      </c>
      <c r="H69" s="53">
        <v>0</v>
      </c>
      <c r="I69" s="53">
        <v>0</v>
      </c>
      <c r="J69" s="53">
        <v>0</v>
      </c>
      <c r="K69" s="93">
        <v>0</v>
      </c>
    </row>
    <row r="70" spans="2:11" outlineLevel="1" x14ac:dyDescent="0.2">
      <c r="B70" s="7" t="s">
        <v>15</v>
      </c>
      <c r="C70" s="5" t="s">
        <v>16</v>
      </c>
      <c r="D70" s="5">
        <v>1</v>
      </c>
      <c r="E70" s="6">
        <v>46077</v>
      </c>
      <c r="F70" s="7" t="s">
        <v>17</v>
      </c>
      <c r="G70" s="7">
        <f>AVERAGE(E28,Q28:T28)</f>
        <v>9.6</v>
      </c>
      <c r="H70" s="7">
        <f>AVERAGE(G28:K28)</f>
        <v>9.6</v>
      </c>
      <c r="I70" s="7">
        <f>AVERAGE(C28:E28,F28)</f>
        <v>9.25</v>
      </c>
      <c r="J70" s="7">
        <f>AVERAGE(L28:P28)</f>
        <v>9.6</v>
      </c>
      <c r="K70" s="33">
        <f>AVERAGE(G70:J70)</f>
        <v>9.5124999999999993</v>
      </c>
    </row>
    <row r="71" spans="2:11" outlineLevel="1" x14ac:dyDescent="0.2">
      <c r="B71" s="7" t="s">
        <v>19</v>
      </c>
      <c r="C71" s="5" t="s">
        <v>20</v>
      </c>
      <c r="D71" s="5">
        <v>2</v>
      </c>
      <c r="E71" s="6">
        <v>46078</v>
      </c>
      <c r="F71" s="7" t="s">
        <v>21</v>
      </c>
      <c r="G71" s="7">
        <f>AVERAGE(E29,Q29:T29)</f>
        <v>10</v>
      </c>
      <c r="H71" s="7">
        <f>AVERAGE(G29:K29)</f>
        <v>10</v>
      </c>
      <c r="I71" s="7">
        <f>AVERAGE(C29:E29,F29)</f>
        <v>9.75</v>
      </c>
      <c r="J71" s="7">
        <f>AVERAGE(L29:P29)</f>
        <v>10</v>
      </c>
      <c r="K71" s="33">
        <f>AVERAGE(G71:J71)</f>
        <v>9.9375</v>
      </c>
    </row>
    <row r="72" spans="2:11" outlineLevel="1" x14ac:dyDescent="0.2">
      <c r="B72" s="7" t="s">
        <v>23</v>
      </c>
      <c r="C72" s="5" t="s">
        <v>24</v>
      </c>
      <c r="D72" s="5">
        <v>3</v>
      </c>
      <c r="E72" s="6">
        <v>46078</v>
      </c>
      <c r="F72" s="7" t="s">
        <v>25</v>
      </c>
      <c r="G72" s="7">
        <f>AVERAGE(E30,Q30:T30)</f>
        <v>9</v>
      </c>
      <c r="H72" s="7">
        <f>AVERAGE(G30:K30)</f>
        <v>9</v>
      </c>
      <c r="I72" s="7">
        <f>AVERAGE(C30:E30,F30)</f>
        <v>9</v>
      </c>
      <c r="J72" s="7">
        <f>AVERAGE(L30:P30)</f>
        <v>9</v>
      </c>
      <c r="K72" s="7">
        <f>AVERAGE(G72:J72)</f>
        <v>9</v>
      </c>
    </row>
    <row r="73" spans="2:11" x14ac:dyDescent="0.2">
      <c r="B73" s="43" t="s">
        <v>78</v>
      </c>
      <c r="C73" s="44"/>
      <c r="D73" s="55">
        <f>COUNT(D70:D72)</f>
        <v>3</v>
      </c>
      <c r="E73" s="45"/>
      <c r="F73" s="46"/>
      <c r="G73" s="54">
        <f>AVERAGE(G70:G72)</f>
        <v>9.5333333333333332</v>
      </c>
      <c r="H73" s="54">
        <f>AVERAGE(H70:H72)</f>
        <v>9.5333333333333332</v>
      </c>
      <c r="I73" s="54">
        <f>AVERAGE(I70:I72)</f>
        <v>9.3333333333333339</v>
      </c>
      <c r="J73" s="54">
        <f>AVERAGE(J70:J72)</f>
        <v>9.5333333333333332</v>
      </c>
      <c r="K73" s="92">
        <f>AVERAGE(K70:K72)</f>
        <v>9.4833333333333325</v>
      </c>
    </row>
    <row r="74" spans="2:11" outlineLevel="1" x14ac:dyDescent="0.2">
      <c r="B74" s="7" t="s">
        <v>27</v>
      </c>
      <c r="C74" s="5" t="s">
        <v>28</v>
      </c>
      <c r="D74" s="5">
        <v>1</v>
      </c>
      <c r="E74" s="6">
        <v>46090</v>
      </c>
      <c r="F74" s="7" t="s">
        <v>29</v>
      </c>
      <c r="G74" s="7">
        <f>AVERAGE(E31,Q31:T31)</f>
        <v>9.4</v>
      </c>
      <c r="H74" s="7">
        <f>AVERAGE(G31:K31)</f>
        <v>8.6</v>
      </c>
      <c r="I74" s="7">
        <f>AVERAGE(C31:E31,F31)</f>
        <v>9.25</v>
      </c>
      <c r="J74" s="7">
        <f>AVERAGE(L31:P31)</f>
        <v>9.8000000000000007</v>
      </c>
      <c r="K74" s="33">
        <f>AVERAGE(G74:J74)</f>
        <v>9.2624999999999993</v>
      </c>
    </row>
    <row r="75" spans="2:11" outlineLevel="1" x14ac:dyDescent="0.2">
      <c r="B75" s="7" t="s">
        <v>31</v>
      </c>
      <c r="C75" s="5" t="s">
        <v>32</v>
      </c>
      <c r="D75" s="5">
        <v>2</v>
      </c>
      <c r="E75" s="6">
        <v>46091</v>
      </c>
      <c r="F75" s="7" t="s">
        <v>25</v>
      </c>
      <c r="G75" s="7">
        <f>AVERAGE(E32,Q32:T32)</f>
        <v>10</v>
      </c>
      <c r="H75" s="7">
        <f>AVERAGE(G32:K32)</f>
        <v>10</v>
      </c>
      <c r="I75" s="7">
        <f>AVERAGE(C32:E32,F32)</f>
        <v>9.5</v>
      </c>
      <c r="J75" s="7">
        <f>AVERAGE(L32:P32)</f>
        <v>9.6</v>
      </c>
      <c r="K75" s="33">
        <f>AVERAGE(G75:J75)</f>
        <v>9.7750000000000004</v>
      </c>
    </row>
    <row r="76" spans="2:11" x14ac:dyDescent="0.2">
      <c r="B76" s="43" t="s">
        <v>129</v>
      </c>
      <c r="C76" s="44"/>
      <c r="D76" s="55">
        <f>COUNT(D74:D75)</f>
        <v>2</v>
      </c>
      <c r="E76" s="45"/>
      <c r="F76" s="46"/>
      <c r="G76" s="54">
        <f>AVERAGE(G74:G75)</f>
        <v>9.6999999999999993</v>
      </c>
      <c r="H76" s="54">
        <f>AVERAGE(H74:H75)</f>
        <v>9.3000000000000007</v>
      </c>
      <c r="I76" s="54">
        <f>AVERAGE(I74:I75)</f>
        <v>9.375</v>
      </c>
      <c r="J76" s="54">
        <f>AVERAGE(J74:J75)</f>
        <v>9.6999999999999993</v>
      </c>
      <c r="K76" s="92">
        <f>AVERAGE(K74:K75)</f>
        <v>9.5187500000000007</v>
      </c>
    </row>
    <row r="77" spans="2:11" outlineLevel="1" x14ac:dyDescent="0.2">
      <c r="B77" s="7" t="s">
        <v>33</v>
      </c>
      <c r="C77" s="7" t="s">
        <v>34</v>
      </c>
      <c r="D77" s="7">
        <v>1</v>
      </c>
      <c r="E77" s="7"/>
      <c r="F77" s="7" t="s">
        <v>21</v>
      </c>
      <c r="G77" s="7"/>
      <c r="H77" s="7"/>
      <c r="I77" s="7"/>
      <c r="J77" s="7"/>
      <c r="K77" s="7"/>
    </row>
    <row r="78" spans="2:11" outlineLevel="1" x14ac:dyDescent="0.2">
      <c r="B78" s="7" t="s">
        <v>35</v>
      </c>
      <c r="C78" s="7" t="s">
        <v>36</v>
      </c>
      <c r="D78" s="7">
        <v>2</v>
      </c>
      <c r="E78" s="7"/>
      <c r="F78" s="7" t="s">
        <v>37</v>
      </c>
      <c r="G78" s="7"/>
      <c r="H78" s="7"/>
      <c r="I78" s="7"/>
      <c r="J78" s="7"/>
      <c r="K78" s="7"/>
    </row>
    <row r="79" spans="2:11" outlineLevel="1" x14ac:dyDescent="0.2">
      <c r="B79" s="7" t="s">
        <v>38</v>
      </c>
      <c r="C79" s="7" t="s">
        <v>39</v>
      </c>
      <c r="D79" s="7">
        <v>3</v>
      </c>
      <c r="E79" s="7"/>
      <c r="F79" s="7" t="s">
        <v>37</v>
      </c>
      <c r="G79" s="7"/>
      <c r="H79" s="7"/>
      <c r="I79" s="7"/>
      <c r="J79" s="7"/>
      <c r="K79" s="7"/>
    </row>
  </sheetData>
  <mergeCells count="9">
    <mergeCell ref="B67:K67"/>
    <mergeCell ref="B66:K66"/>
    <mergeCell ref="B2:K2"/>
    <mergeCell ref="B3:K3"/>
    <mergeCell ref="B24:U25"/>
    <mergeCell ref="B16:D16"/>
    <mergeCell ref="E16:G16"/>
    <mergeCell ref="H16:J16"/>
    <mergeCell ref="K16:M16"/>
  </mergeCells>
  <phoneticPr fontId="16" type="noConversion"/>
  <conditionalFormatting sqref="F18:F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8:I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8:L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E70:F70 B70:C70 K70" numberStoredAsText="1"/>
  </ignoredErrors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3872-77BC-4AB6-847B-53DBCE572C36}">
  <dimension ref="A1:G38"/>
  <sheetViews>
    <sheetView zoomScale="69" zoomScaleNormal="68" workbookViewId="0">
      <selection activeCell="B4" sqref="B4"/>
    </sheetView>
  </sheetViews>
  <sheetFormatPr baseColWidth="10" defaultRowHeight="15" x14ac:dyDescent="0.2"/>
  <cols>
    <col min="1" max="1" width="24.1640625" bestFit="1" customWidth="1"/>
    <col min="2" max="2" width="45.1640625" bestFit="1" customWidth="1"/>
    <col min="3" max="3" width="52.33203125" bestFit="1" customWidth="1"/>
    <col min="4" max="4" width="47.5" bestFit="1" customWidth="1"/>
    <col min="5" max="5" width="61" bestFit="1" customWidth="1"/>
    <col min="7" max="7" width="17.5" bestFit="1" customWidth="1"/>
  </cols>
  <sheetData>
    <row r="1" spans="1:7" x14ac:dyDescent="0.2">
      <c r="A1" s="37" t="s">
        <v>2</v>
      </c>
      <c r="B1" t="s">
        <v>65</v>
      </c>
    </row>
    <row r="3" spans="1:7" x14ac:dyDescent="0.2">
      <c r="A3" s="37" t="s">
        <v>63</v>
      </c>
      <c r="B3" t="s">
        <v>66</v>
      </c>
      <c r="C3" t="s">
        <v>67</v>
      </c>
      <c r="D3" t="s">
        <v>68</v>
      </c>
      <c r="E3" t="s">
        <v>69</v>
      </c>
      <c r="G3" s="40" t="s">
        <v>70</v>
      </c>
    </row>
    <row r="4" spans="1:7" x14ac:dyDescent="0.2">
      <c r="A4" s="38" t="s">
        <v>17</v>
      </c>
      <c r="B4">
        <v>9.6</v>
      </c>
      <c r="C4">
        <v>9.6</v>
      </c>
      <c r="D4">
        <v>9.25</v>
      </c>
      <c r="E4">
        <v>9.6</v>
      </c>
      <c r="G4" s="50">
        <f>GETPIVOTDATA("Promedio por empleado",$A$20)</f>
        <v>9.4833333333333325</v>
      </c>
    </row>
    <row r="5" spans="1:7" x14ac:dyDescent="0.2">
      <c r="A5" s="38" t="s">
        <v>21</v>
      </c>
      <c r="B5">
        <v>10</v>
      </c>
      <c r="C5">
        <v>10</v>
      </c>
      <c r="D5">
        <v>9.75</v>
      </c>
      <c r="E5">
        <v>10</v>
      </c>
    </row>
    <row r="6" spans="1:7" x14ac:dyDescent="0.2">
      <c r="A6" s="38" t="s">
        <v>25</v>
      </c>
      <c r="B6">
        <v>9</v>
      </c>
      <c r="C6">
        <v>9</v>
      </c>
      <c r="D6">
        <v>9</v>
      </c>
      <c r="E6">
        <v>9</v>
      </c>
    </row>
    <row r="7" spans="1:7" x14ac:dyDescent="0.2">
      <c r="A7" s="38" t="s">
        <v>64</v>
      </c>
      <c r="B7">
        <v>9.5333333333333332</v>
      </c>
      <c r="C7">
        <v>9.5333333333333332</v>
      </c>
      <c r="D7">
        <v>9.3333333333333339</v>
      </c>
      <c r="E7">
        <v>9.5333333333333332</v>
      </c>
    </row>
    <row r="11" spans="1:7" x14ac:dyDescent="0.2">
      <c r="A11" s="38" t="s">
        <v>74</v>
      </c>
      <c r="B11" s="51">
        <f>$B$8</f>
        <v>0</v>
      </c>
      <c r="C11" s="41">
        <f>C9</f>
        <v>0</v>
      </c>
      <c r="D11" s="41">
        <f>D9</f>
        <v>0</v>
      </c>
      <c r="E11" s="41">
        <f>E9</f>
        <v>0</v>
      </c>
    </row>
    <row r="12" spans="1:7" x14ac:dyDescent="0.2">
      <c r="B12" s="41">
        <f>1-B11</f>
        <v>1</v>
      </c>
      <c r="C12" s="41">
        <f>1-C11</f>
        <v>1</v>
      </c>
      <c r="D12" s="41">
        <f>1-D11</f>
        <v>1</v>
      </c>
      <c r="E12" s="41">
        <f>1-E11</f>
        <v>1</v>
      </c>
    </row>
    <row r="13" spans="1:7" x14ac:dyDescent="0.2">
      <c r="A13" s="38" t="s">
        <v>75</v>
      </c>
      <c r="B13" s="41" t="e">
        <f>GETPIVOTDATA("Promedio de Efectividad del  Onboarding (1-10)",$A$3,"Área / Departamento ","ATENCION A CLIENTES")/10</f>
        <v>#REF!</v>
      </c>
      <c r="C13" s="41">
        <f>C4/10</f>
        <v>0.96</v>
      </c>
      <c r="D13" s="41">
        <f>D4/10</f>
        <v>0.92500000000000004</v>
      </c>
      <c r="E13" s="41" t="e">
        <f>GETPIVOTDATA("Promedio de Efectividad del  Onboarding (1-10)",$A$3,"Área / Departamento ","ATENCION A CLIENTES")/10</f>
        <v>#REF!</v>
      </c>
    </row>
    <row r="14" spans="1:7" x14ac:dyDescent="0.2">
      <c r="B14" s="41" t="e">
        <f>1-B13</f>
        <v>#REF!</v>
      </c>
      <c r="C14" s="41">
        <f>1-C13</f>
        <v>4.0000000000000036E-2</v>
      </c>
      <c r="D14" s="41">
        <f>1-D13</f>
        <v>7.4999999999999956E-2</v>
      </c>
      <c r="E14" s="41" t="e">
        <f>1-E13</f>
        <v>#REF!</v>
      </c>
    </row>
    <row r="15" spans="1:7" x14ac:dyDescent="0.2">
      <c r="B15" s="41"/>
      <c r="C15" s="41"/>
      <c r="D15" s="41"/>
      <c r="E15" s="41"/>
    </row>
    <row r="16" spans="1:7" x14ac:dyDescent="0.2">
      <c r="B16" s="41"/>
      <c r="C16" s="41"/>
      <c r="D16" s="41"/>
      <c r="E16" s="41"/>
    </row>
    <row r="17" spans="1:5" x14ac:dyDescent="0.2">
      <c r="B17" s="41"/>
      <c r="C17" s="41"/>
      <c r="D17" s="41"/>
      <c r="E17" s="41"/>
    </row>
    <row r="20" spans="1:5" x14ac:dyDescent="0.2">
      <c r="A20" s="37" t="s">
        <v>63</v>
      </c>
      <c r="B20" t="s">
        <v>71</v>
      </c>
    </row>
    <row r="21" spans="1:5" x14ac:dyDescent="0.2">
      <c r="A21" s="38" t="s">
        <v>15</v>
      </c>
      <c r="B21">
        <v>9.5124999999999993</v>
      </c>
    </row>
    <row r="22" spans="1:5" x14ac:dyDescent="0.2">
      <c r="A22" s="38" t="s">
        <v>19</v>
      </c>
      <c r="B22">
        <v>9.9375</v>
      </c>
    </row>
    <row r="23" spans="1:5" x14ac:dyDescent="0.2">
      <c r="A23" s="38" t="s">
        <v>23</v>
      </c>
      <c r="B23">
        <v>9</v>
      </c>
    </row>
    <row r="24" spans="1:5" x14ac:dyDescent="0.2">
      <c r="A24" s="38" t="s">
        <v>64</v>
      </c>
      <c r="B24">
        <v>9.4833333333333325</v>
      </c>
    </row>
    <row r="31" spans="1:5" x14ac:dyDescent="0.2">
      <c r="A31" s="38"/>
      <c r="B31" s="38"/>
    </row>
    <row r="32" spans="1:5" x14ac:dyDescent="0.2">
      <c r="A32" s="37" t="s">
        <v>63</v>
      </c>
      <c r="B32" t="s">
        <v>72</v>
      </c>
    </row>
    <row r="33" spans="1:3" x14ac:dyDescent="0.2">
      <c r="A33" s="38" t="s">
        <v>26</v>
      </c>
      <c r="B33" s="41">
        <v>0.93499999999999994</v>
      </c>
      <c r="C33" s="42">
        <f>1-B33</f>
        <v>6.5000000000000058E-2</v>
      </c>
    </row>
    <row r="34" spans="1:3" x14ac:dyDescent="0.2">
      <c r="A34" s="38" t="s">
        <v>30</v>
      </c>
      <c r="B34" s="41">
        <v>0.96000000000000019</v>
      </c>
      <c r="C34" s="42">
        <f>1-B34</f>
        <v>3.9999999999999813E-2</v>
      </c>
    </row>
    <row r="35" spans="1:3" x14ac:dyDescent="0.2">
      <c r="A35" s="38" t="s">
        <v>18</v>
      </c>
      <c r="B35" s="41">
        <v>0.96</v>
      </c>
      <c r="C35" s="42">
        <f>1-B35</f>
        <v>4.0000000000000036E-2</v>
      </c>
    </row>
    <row r="36" spans="1:3" x14ac:dyDescent="0.2">
      <c r="A36" s="38" t="s">
        <v>22</v>
      </c>
      <c r="B36" s="41">
        <v>0.94400000000000017</v>
      </c>
      <c r="C36" s="42">
        <f>1-B36</f>
        <v>5.5999999999999828E-2</v>
      </c>
    </row>
    <row r="37" spans="1:3" x14ac:dyDescent="0.2">
      <c r="A37" s="38" t="s">
        <v>64</v>
      </c>
      <c r="B37" s="41">
        <v>0.94975000000000009</v>
      </c>
    </row>
    <row r="38" spans="1:3" x14ac:dyDescent="0.2">
      <c r="B38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6454-A066-4D8A-9202-0E05FD210EB3}">
  <dimension ref="A1"/>
  <sheetViews>
    <sheetView zoomScale="91" zoomScaleNormal="91" workbookViewId="0">
      <selection activeCell="AE59" sqref="AE59"/>
    </sheetView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2C41-E80E-44DC-9F78-5FF4C3808652}">
  <dimension ref="A1:AF49"/>
  <sheetViews>
    <sheetView zoomScale="82" zoomScaleNormal="82" workbookViewId="0">
      <selection activeCell="N35" sqref="N35"/>
    </sheetView>
  </sheetViews>
  <sheetFormatPr baseColWidth="10" defaultRowHeight="15" x14ac:dyDescent="0.2"/>
  <cols>
    <col min="3" max="6" width="11.5" customWidth="1"/>
    <col min="7" max="26" width="9.33203125" customWidth="1"/>
  </cols>
  <sheetData>
    <row r="1" spans="1:32" x14ac:dyDescent="0.2">
      <c r="A1" s="56"/>
      <c r="B1" s="128" t="s">
        <v>80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</row>
    <row r="2" spans="1:32" x14ac:dyDescent="0.2">
      <c r="A2" s="56"/>
      <c r="B2" s="128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</row>
    <row r="3" spans="1:32" x14ac:dyDescent="0.2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</row>
    <row r="4" spans="1:32" ht="37" x14ac:dyDescent="0.45">
      <c r="A4" s="56"/>
      <c r="B4" s="130" t="s">
        <v>81</v>
      </c>
      <c r="C4" s="130"/>
      <c r="D4" s="130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</row>
    <row r="5" spans="1:32" x14ac:dyDescent="0.2">
      <c r="A5" s="56"/>
      <c r="B5" s="57"/>
      <c r="C5" s="7" t="s">
        <v>82</v>
      </c>
      <c r="D5" s="5" t="s">
        <v>83</v>
      </c>
      <c r="E5" s="56"/>
      <c r="F5" s="58"/>
      <c r="G5" s="56" t="s">
        <v>84</v>
      </c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</row>
    <row r="6" spans="1:32" x14ac:dyDescent="0.2">
      <c r="A6" s="56"/>
      <c r="B6" s="59"/>
      <c r="C6" s="7" t="s">
        <v>85</v>
      </c>
      <c r="D6" s="5" t="s">
        <v>86</v>
      </c>
      <c r="E6" s="56"/>
      <c r="F6" s="60"/>
      <c r="G6" s="56" t="s">
        <v>126</v>
      </c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</row>
    <row r="7" spans="1:32" x14ac:dyDescent="0.2">
      <c r="A7" s="56"/>
      <c r="B7" s="61"/>
      <c r="C7" s="7" t="s">
        <v>87</v>
      </c>
      <c r="D7" s="5" t="s">
        <v>88</v>
      </c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</row>
    <row r="8" spans="1:32" x14ac:dyDescent="0.2">
      <c r="A8" s="56"/>
      <c r="B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1:32" x14ac:dyDescent="0.2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</row>
    <row r="10" spans="1:32" x14ac:dyDescent="0.2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</row>
    <row r="11" spans="1:32" ht="37" x14ac:dyDescent="0.2">
      <c r="A11" s="56"/>
      <c r="B11" s="62" t="e" vm="1">
        <v>#VALUE!</v>
      </c>
      <c r="C11" s="131" t="s">
        <v>89</v>
      </c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2"/>
      <c r="AE11" s="56"/>
      <c r="AF11" s="56"/>
    </row>
    <row r="12" spans="1:32" ht="37" x14ac:dyDescent="0.2">
      <c r="A12" s="56"/>
      <c r="B12" s="133" t="s">
        <v>90</v>
      </c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2"/>
      <c r="AE12" s="56"/>
      <c r="AF12" s="56"/>
    </row>
    <row r="13" spans="1:32" ht="48" x14ac:dyDescent="0.2">
      <c r="A13" s="56"/>
      <c r="B13" s="63" t="s">
        <v>2</v>
      </c>
      <c r="C13" s="63" t="s">
        <v>91</v>
      </c>
      <c r="D13" s="63" t="s">
        <v>92</v>
      </c>
      <c r="E13" s="63" t="s">
        <v>93</v>
      </c>
      <c r="F13" s="63" t="s">
        <v>94</v>
      </c>
      <c r="G13" s="63" t="s">
        <v>95</v>
      </c>
      <c r="H13" s="63" t="s">
        <v>96</v>
      </c>
      <c r="I13" s="63" t="s">
        <v>97</v>
      </c>
      <c r="J13" s="63" t="s">
        <v>98</v>
      </c>
      <c r="K13" s="63" t="s">
        <v>99</v>
      </c>
      <c r="L13" s="63" t="s">
        <v>100</v>
      </c>
      <c r="M13" s="63" t="s">
        <v>101</v>
      </c>
      <c r="N13" s="63" t="s">
        <v>102</v>
      </c>
      <c r="O13" s="63" t="s">
        <v>103</v>
      </c>
      <c r="P13" s="63" t="s">
        <v>104</v>
      </c>
      <c r="Q13" s="63" t="s">
        <v>105</v>
      </c>
      <c r="R13" s="63" t="s">
        <v>106</v>
      </c>
      <c r="S13" s="63" t="s">
        <v>107</v>
      </c>
      <c r="T13" s="63" t="s">
        <v>108</v>
      </c>
      <c r="U13" s="63" t="s">
        <v>109</v>
      </c>
      <c r="V13" s="63" t="s">
        <v>110</v>
      </c>
      <c r="W13" s="63" t="s">
        <v>111</v>
      </c>
      <c r="X13" s="63" t="s">
        <v>112</v>
      </c>
      <c r="Y13" s="63" t="s">
        <v>113</v>
      </c>
      <c r="Z13" s="63" t="s">
        <v>114</v>
      </c>
      <c r="AA13" s="63" t="s">
        <v>115</v>
      </c>
      <c r="AB13" s="63" t="s">
        <v>116</v>
      </c>
      <c r="AC13" s="63" t="s">
        <v>117</v>
      </c>
      <c r="AD13" s="63" t="s">
        <v>118</v>
      </c>
      <c r="AE13" s="64" t="s">
        <v>119</v>
      </c>
      <c r="AF13" s="56"/>
    </row>
    <row r="14" spans="1:32" ht="20.25" customHeight="1" x14ac:dyDescent="0.2">
      <c r="A14" s="56"/>
      <c r="B14" s="65">
        <v>401</v>
      </c>
      <c r="C14" s="94" t="s">
        <v>120</v>
      </c>
      <c r="D14" s="95" t="s">
        <v>121</v>
      </c>
      <c r="E14" s="96" t="s">
        <v>122</v>
      </c>
      <c r="F14" s="97">
        <v>46056</v>
      </c>
      <c r="G14" s="67">
        <v>1</v>
      </c>
      <c r="H14" s="67">
        <v>0</v>
      </c>
      <c r="I14" s="67">
        <v>1</v>
      </c>
      <c r="J14" s="67">
        <v>1</v>
      </c>
      <c r="K14" s="67">
        <v>1</v>
      </c>
      <c r="L14" s="68">
        <v>1</v>
      </c>
      <c r="M14" s="68">
        <v>1</v>
      </c>
      <c r="N14" s="68">
        <v>1</v>
      </c>
      <c r="O14" s="69">
        <v>0</v>
      </c>
      <c r="P14" s="69">
        <v>0</v>
      </c>
      <c r="Q14" s="67">
        <v>1</v>
      </c>
      <c r="R14" s="67">
        <v>0</v>
      </c>
      <c r="S14" s="67">
        <v>1</v>
      </c>
      <c r="T14" s="67">
        <v>1</v>
      </c>
      <c r="U14" s="67">
        <v>1</v>
      </c>
      <c r="V14" s="67">
        <v>1</v>
      </c>
      <c r="W14" s="67">
        <v>1</v>
      </c>
      <c r="X14" s="67">
        <v>1</v>
      </c>
      <c r="Y14" s="67">
        <v>1</v>
      </c>
      <c r="Z14" s="67">
        <v>1</v>
      </c>
      <c r="AA14" s="70">
        <f t="shared" ref="AA14:AA19" si="0">SUM(G14:Z14)</f>
        <v>16</v>
      </c>
      <c r="AB14" s="70">
        <f t="shared" ref="AB14:AB19" si="1">20-AA14</f>
        <v>4</v>
      </c>
      <c r="AC14" s="5">
        <f>AA14/20*100</f>
        <v>80</v>
      </c>
      <c r="AD14" s="71">
        <f>AVERAGE(AC14:AC15)</f>
        <v>80</v>
      </c>
      <c r="AE14" s="26" t="str">
        <f>IF(AD14&gt;=90,"Promotor",IF(AD14&lt;=60,"Detractor","Pasivo"))</f>
        <v>Pasivo</v>
      </c>
      <c r="AF14" s="56"/>
    </row>
    <row r="15" spans="1:32" x14ac:dyDescent="0.2">
      <c r="A15" s="56"/>
      <c r="B15" s="72"/>
      <c r="C15" s="98"/>
      <c r="D15" s="99"/>
      <c r="E15" s="100"/>
      <c r="F15" s="101"/>
      <c r="G15" s="73">
        <v>1</v>
      </c>
      <c r="H15" s="73">
        <v>0</v>
      </c>
      <c r="I15" s="73">
        <v>1</v>
      </c>
      <c r="J15" s="73">
        <v>1</v>
      </c>
      <c r="K15" s="73">
        <v>1</v>
      </c>
      <c r="L15" s="74">
        <v>1</v>
      </c>
      <c r="M15" s="75">
        <v>1</v>
      </c>
      <c r="N15" s="75">
        <v>1</v>
      </c>
      <c r="O15" s="76">
        <v>0</v>
      </c>
      <c r="P15" s="76">
        <v>0</v>
      </c>
      <c r="Q15" s="73">
        <v>1</v>
      </c>
      <c r="R15" s="73">
        <v>0</v>
      </c>
      <c r="S15" s="73">
        <v>1</v>
      </c>
      <c r="T15" s="73">
        <v>0</v>
      </c>
      <c r="U15" s="73">
        <v>1</v>
      </c>
      <c r="V15" s="73">
        <v>1</v>
      </c>
      <c r="W15" s="73">
        <v>1</v>
      </c>
      <c r="X15" s="73">
        <v>1</v>
      </c>
      <c r="Y15" s="73">
        <v>1</v>
      </c>
      <c r="Z15" s="73">
        <v>1</v>
      </c>
      <c r="AA15" s="70">
        <f t="shared" si="0"/>
        <v>15</v>
      </c>
      <c r="AB15" s="70">
        <f t="shared" si="1"/>
        <v>5</v>
      </c>
      <c r="AC15" s="5">
        <v>80</v>
      </c>
      <c r="AD15" s="77"/>
      <c r="AE15" s="78"/>
      <c r="AF15" s="56"/>
    </row>
    <row r="16" spans="1:32" ht="21.75" customHeight="1" x14ac:dyDescent="0.2">
      <c r="A16" s="56"/>
      <c r="B16" s="72">
        <v>402</v>
      </c>
      <c r="C16" s="94" t="s">
        <v>123</v>
      </c>
      <c r="D16" s="102" t="s">
        <v>124</v>
      </c>
      <c r="E16" s="84" t="s">
        <v>122</v>
      </c>
      <c r="F16" s="103">
        <v>46055</v>
      </c>
      <c r="G16" s="67">
        <v>0</v>
      </c>
      <c r="H16" s="67">
        <v>0</v>
      </c>
      <c r="I16" s="67">
        <v>1</v>
      </c>
      <c r="J16" s="67">
        <v>1</v>
      </c>
      <c r="K16" s="67">
        <v>1</v>
      </c>
      <c r="L16" s="67">
        <v>1</v>
      </c>
      <c r="M16" s="67">
        <v>1</v>
      </c>
      <c r="N16" s="67">
        <v>1</v>
      </c>
      <c r="O16" s="67">
        <v>1</v>
      </c>
      <c r="P16" s="67">
        <v>1</v>
      </c>
      <c r="Q16" s="67">
        <v>0</v>
      </c>
      <c r="R16" s="67">
        <v>1</v>
      </c>
      <c r="S16" s="67">
        <v>1</v>
      </c>
      <c r="T16" s="67">
        <v>1</v>
      </c>
      <c r="U16" s="67">
        <v>1</v>
      </c>
      <c r="V16" s="67">
        <v>1</v>
      </c>
      <c r="W16" s="67">
        <v>1</v>
      </c>
      <c r="X16" s="67">
        <v>1</v>
      </c>
      <c r="Y16" s="67">
        <v>1</v>
      </c>
      <c r="Z16" s="67">
        <v>1</v>
      </c>
      <c r="AA16" s="70">
        <f t="shared" si="0"/>
        <v>17</v>
      </c>
      <c r="AB16" s="70">
        <f t="shared" si="1"/>
        <v>3</v>
      </c>
      <c r="AC16" s="5">
        <f>AA16/20*100</f>
        <v>85</v>
      </c>
      <c r="AD16" s="79">
        <f>AVERAGE(AC16:AC17)</f>
        <v>87.5</v>
      </c>
      <c r="AE16" s="26" t="str">
        <f>IF(AD16&gt;=90,"Promotor",IF(AD16&lt;=60,"Detractor","Pasivo"))</f>
        <v>Pasivo</v>
      </c>
      <c r="AF16" s="56"/>
    </row>
    <row r="17" spans="1:32" x14ac:dyDescent="0.2">
      <c r="A17" s="56"/>
      <c r="B17" s="72"/>
      <c r="C17" s="98"/>
      <c r="D17" s="104"/>
      <c r="E17" s="105"/>
      <c r="F17" s="106"/>
      <c r="G17" s="73">
        <v>1</v>
      </c>
      <c r="H17" s="73">
        <v>0</v>
      </c>
      <c r="I17" s="73">
        <v>1</v>
      </c>
      <c r="J17" s="73">
        <v>1</v>
      </c>
      <c r="K17" s="73">
        <v>1</v>
      </c>
      <c r="L17" s="73">
        <v>1</v>
      </c>
      <c r="M17" s="73">
        <v>1</v>
      </c>
      <c r="N17" s="73">
        <v>1</v>
      </c>
      <c r="O17" s="73">
        <v>0</v>
      </c>
      <c r="P17" s="73">
        <v>0</v>
      </c>
      <c r="Q17" s="73">
        <v>1</v>
      </c>
      <c r="R17" s="73">
        <v>1</v>
      </c>
      <c r="S17" s="73">
        <v>1</v>
      </c>
      <c r="T17" s="73">
        <v>0</v>
      </c>
      <c r="U17" s="73">
        <v>1</v>
      </c>
      <c r="V17" s="73">
        <v>1</v>
      </c>
      <c r="W17" s="73">
        <v>1</v>
      </c>
      <c r="X17" s="73">
        <v>1</v>
      </c>
      <c r="Y17" s="73">
        <v>1</v>
      </c>
      <c r="Z17" s="73">
        <v>1</v>
      </c>
      <c r="AA17" s="70">
        <f t="shared" si="0"/>
        <v>16</v>
      </c>
      <c r="AB17" s="70">
        <f t="shared" si="1"/>
        <v>4</v>
      </c>
      <c r="AC17" s="5">
        <v>90</v>
      </c>
      <c r="AD17" s="80"/>
      <c r="AE17" s="78"/>
      <c r="AF17" s="56"/>
    </row>
    <row r="18" spans="1:32" ht="24.75" customHeight="1" x14ac:dyDescent="0.2">
      <c r="A18" s="56"/>
      <c r="B18" s="72">
        <v>403</v>
      </c>
      <c r="C18" s="94" t="s">
        <v>125</v>
      </c>
      <c r="D18" s="84" t="s">
        <v>124</v>
      </c>
      <c r="E18" s="84" t="s">
        <v>122</v>
      </c>
      <c r="F18" s="103">
        <v>46057</v>
      </c>
      <c r="G18" s="67">
        <v>1</v>
      </c>
      <c r="H18" s="67">
        <v>0</v>
      </c>
      <c r="I18" s="67">
        <v>0</v>
      </c>
      <c r="J18" s="67">
        <v>0</v>
      </c>
      <c r="K18" s="67">
        <v>1</v>
      </c>
      <c r="L18" s="67">
        <v>1</v>
      </c>
      <c r="M18" s="67">
        <v>0</v>
      </c>
      <c r="N18" s="67">
        <v>0</v>
      </c>
      <c r="O18" s="67">
        <v>1</v>
      </c>
      <c r="P18" s="67">
        <v>0</v>
      </c>
      <c r="Q18" s="67">
        <v>0</v>
      </c>
      <c r="R18" s="67">
        <v>0</v>
      </c>
      <c r="S18" s="67">
        <v>1</v>
      </c>
      <c r="T18" s="67">
        <v>0</v>
      </c>
      <c r="U18" s="67">
        <v>0</v>
      </c>
      <c r="V18" s="67">
        <v>0</v>
      </c>
      <c r="W18" s="81">
        <v>0</v>
      </c>
      <c r="X18" s="81">
        <v>0</v>
      </c>
      <c r="Y18" s="81">
        <v>1</v>
      </c>
      <c r="Z18" s="81">
        <v>0</v>
      </c>
      <c r="AA18" s="70">
        <v>7</v>
      </c>
      <c r="AB18" s="70">
        <f t="shared" si="1"/>
        <v>13</v>
      </c>
      <c r="AC18" s="5">
        <f>AA18/20*100</f>
        <v>35</v>
      </c>
      <c r="AD18" s="79">
        <f>AVERAGE(AC18:AC19)</f>
        <v>55</v>
      </c>
      <c r="AE18" s="26" t="str">
        <f>IF(AD18&gt;=90,"Promotor",IF(AD18&lt;=60,"Detractor","Pasivo"))</f>
        <v>Detractor</v>
      </c>
      <c r="AF18" s="56"/>
    </row>
    <row r="19" spans="1:32" x14ac:dyDescent="0.2">
      <c r="A19" s="56"/>
      <c r="B19" s="66"/>
      <c r="C19" s="98"/>
      <c r="D19" s="105"/>
      <c r="E19" s="105"/>
      <c r="F19" s="106"/>
      <c r="G19" s="82">
        <v>1</v>
      </c>
      <c r="H19" s="82">
        <v>0</v>
      </c>
      <c r="I19" s="82">
        <v>1</v>
      </c>
      <c r="J19" s="82">
        <v>1</v>
      </c>
      <c r="K19" s="82">
        <v>1</v>
      </c>
      <c r="L19" s="82">
        <v>1</v>
      </c>
      <c r="M19" s="82">
        <v>1</v>
      </c>
      <c r="N19" s="82">
        <v>1</v>
      </c>
      <c r="O19" s="82">
        <v>0</v>
      </c>
      <c r="P19" s="82">
        <v>0</v>
      </c>
      <c r="Q19" s="82">
        <v>1</v>
      </c>
      <c r="R19" s="82">
        <v>1</v>
      </c>
      <c r="S19" s="82">
        <v>0</v>
      </c>
      <c r="T19" s="82">
        <v>0</v>
      </c>
      <c r="U19" s="82">
        <v>1</v>
      </c>
      <c r="V19" s="82">
        <v>1</v>
      </c>
      <c r="W19" s="82">
        <v>1</v>
      </c>
      <c r="X19" s="82">
        <v>1</v>
      </c>
      <c r="Y19" s="82">
        <v>1</v>
      </c>
      <c r="Z19" s="82">
        <v>1</v>
      </c>
      <c r="AA19" s="70">
        <f t="shared" si="0"/>
        <v>15</v>
      </c>
      <c r="AB19" s="70">
        <f t="shared" si="1"/>
        <v>5</v>
      </c>
      <c r="AC19" s="5">
        <f>AA19/20*100</f>
        <v>75</v>
      </c>
      <c r="AD19" s="80"/>
      <c r="AE19" s="78"/>
      <c r="AF19" s="56"/>
    </row>
    <row r="20" spans="1:32" x14ac:dyDescent="0.2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</row>
    <row r="21" spans="1:32" x14ac:dyDescent="0.2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</row>
    <row r="22" spans="1:32" x14ac:dyDescent="0.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</row>
    <row r="23" spans="1:32" x14ac:dyDescent="0.2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</row>
    <row r="24" spans="1:32" x14ac:dyDescent="0.2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</row>
    <row r="25" spans="1:32" x14ac:dyDescent="0.2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</row>
    <row r="26" spans="1:32" x14ac:dyDescent="0.2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</row>
    <row r="27" spans="1:32" x14ac:dyDescent="0.2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</row>
    <row r="28" spans="1:32" x14ac:dyDescent="0.2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</row>
    <row r="29" spans="1:32" x14ac:dyDescent="0.2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</row>
    <row r="30" spans="1:32" x14ac:dyDescent="0.2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</row>
    <row r="31" spans="1:32" x14ac:dyDescent="0.2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</row>
    <row r="32" spans="1:32" x14ac:dyDescent="0.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</row>
    <row r="33" spans="1:32" x14ac:dyDescent="0.2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x14ac:dyDescent="0.2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</row>
    <row r="35" spans="1:32" x14ac:dyDescent="0.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83"/>
      <c r="AF35" s="83"/>
    </row>
    <row r="36" spans="1:32" x14ac:dyDescent="0.2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</row>
    <row r="37" spans="1:32" x14ac:dyDescent="0.2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</row>
    <row r="38" spans="1:32" x14ac:dyDescent="0.2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</row>
    <row r="39" spans="1:32" x14ac:dyDescent="0.2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</row>
    <row r="40" spans="1:32" x14ac:dyDescent="0.2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56"/>
      <c r="AF40" s="56"/>
    </row>
    <row r="41" spans="1:32" x14ac:dyDescent="0.2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</row>
    <row r="42" spans="1:32" x14ac:dyDescent="0.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</row>
    <row r="43" spans="1:32" x14ac:dyDescent="0.2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</row>
    <row r="44" spans="1:32" x14ac:dyDescent="0.2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</row>
    <row r="45" spans="1:32" x14ac:dyDescent="0.2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</row>
    <row r="46" spans="1:32" x14ac:dyDescent="0.2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</row>
    <row r="47" spans="1:32" x14ac:dyDescent="0.2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</row>
    <row r="48" spans="1:32" x14ac:dyDescent="0.2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</row>
    <row r="49" spans="1:32" x14ac:dyDescent="0.2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</row>
  </sheetData>
  <mergeCells count="4">
    <mergeCell ref="B1:AF2"/>
    <mergeCell ref="B4:D4"/>
    <mergeCell ref="C11:AD11"/>
    <mergeCell ref="B12:AD12"/>
  </mergeCells>
  <conditionalFormatting sqref="AC14:AC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4:AD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3110-70E9-46E7-B742-36A2DECD48ED}">
  <dimension ref="B1:AF9"/>
  <sheetViews>
    <sheetView showGridLines="0" zoomScale="71" zoomScaleNormal="71" workbookViewId="0">
      <selection activeCell="Q43" sqref="Q43"/>
    </sheetView>
  </sheetViews>
  <sheetFormatPr baseColWidth="10" defaultRowHeight="15" x14ac:dyDescent="0.2"/>
  <sheetData>
    <row r="1" spans="2:32" ht="30.75" customHeight="1" x14ac:dyDescent="0.2"/>
    <row r="2" spans="2:32" ht="24.75" customHeight="1" x14ac:dyDescent="0.2">
      <c r="B2" s="128" t="s">
        <v>80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</row>
    <row r="3" spans="2:32" ht="15" customHeight="1" x14ac:dyDescent="0.2">
      <c r="B3" s="128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</row>
    <row r="6" spans="2:32" ht="22" x14ac:dyDescent="0.3">
      <c r="B6" s="134" t="s">
        <v>127</v>
      </c>
      <c r="C6" s="134"/>
      <c r="D6" s="85" t="s">
        <v>128</v>
      </c>
      <c r="E6" s="86"/>
    </row>
    <row r="7" spans="2:32" ht="22" x14ac:dyDescent="0.3">
      <c r="B7" s="87" t="s">
        <v>88</v>
      </c>
      <c r="C7" s="88">
        <f>(COUNTIF(BD_5[Promotor | Destractor],"Promotor"))</f>
        <v>0</v>
      </c>
      <c r="D7" s="89">
        <f>C7*100</f>
        <v>0</v>
      </c>
    </row>
    <row r="8" spans="2:32" ht="22" x14ac:dyDescent="0.3">
      <c r="B8" s="90" t="s">
        <v>86</v>
      </c>
      <c r="C8" s="88">
        <f>(COUNTIF(BD_5[Promotor | Destractor],"Pasivo"))</f>
        <v>2</v>
      </c>
      <c r="D8" s="89">
        <f>C8/10</f>
        <v>0.2</v>
      </c>
    </row>
    <row r="9" spans="2:32" ht="22" x14ac:dyDescent="0.3">
      <c r="B9" s="91" t="s">
        <v>83</v>
      </c>
      <c r="C9" s="88">
        <f>(COUNTIF(BD_5[Promotor | Destractor],"Detractor"))</f>
        <v>1</v>
      </c>
      <c r="D9" s="89">
        <f>C9/10</f>
        <v>0.1</v>
      </c>
    </row>
  </sheetData>
  <mergeCells count="2">
    <mergeCell ref="B2:AF3"/>
    <mergeCell ref="B6:C6"/>
  </mergeCells>
  <pageMargins left="0.7" right="0.7" top="0.75" bottom="0.75" header="0.3" footer="0.3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267F61-1636-485A-991B-827C70EB2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Datos</vt:lpstr>
      <vt:lpstr>Analisis</vt:lpstr>
      <vt:lpstr>Dashboard</vt:lpstr>
      <vt:lpstr>Inicial y Final</vt:lpstr>
      <vt:lpstr>Dashboard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PProfesionales</dc:creator>
  <cp:lastModifiedBy>Osvaldo Soto</cp:lastModifiedBy>
  <cp:lastPrinted>2026-03-31T03:32:42Z</cp:lastPrinted>
  <dcterms:created xsi:type="dcterms:W3CDTF">2026-03-30T18:37:16Z</dcterms:created>
  <dcterms:modified xsi:type="dcterms:W3CDTF">2026-04-16T18:14:47Z</dcterms:modified>
</cp:coreProperties>
</file>