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cohen/Downloads/A1LCD/source_data/Main Figures/"/>
    </mc:Choice>
  </mc:AlternateContent>
  <xr:revisionPtr revIDLastSave="0" documentId="13_ncr:1_{1D09EFB4-5F30-BB4A-9267-3033D1AF4BDC}" xr6:coauthVersionLast="47" xr6:coauthVersionMax="47" xr10:uidLastSave="{00000000-0000-0000-0000-000000000000}"/>
  <bookViews>
    <workbookView xWindow="0" yWindow="500" windowWidth="28800" windowHeight="16420" xr2:uid="{A425B4D5-E83C-404B-A310-0E58FFA5707C}"/>
  </bookViews>
  <sheets>
    <sheet name="2a_Viscosity_Csat(Computation)" sheetId="1" r:id="rId1"/>
    <sheet name="2b_Viscosity_Csat(Experimental)" sheetId="2" r:id="rId2"/>
    <sheet name="2c_FlowActivation(Computation)" sheetId="3" r:id="rId3"/>
    <sheet name="2d_FlowActivation(experiment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  <c r="H367" i="1"/>
  <c r="H366" i="1"/>
  <c r="H365" i="1"/>
  <c r="H364" i="1"/>
  <c r="H363" i="1"/>
  <c r="H362" i="1"/>
  <c r="H361" i="1"/>
  <c r="H360" i="1"/>
  <c r="H359" i="1"/>
  <c r="H355" i="1"/>
  <c r="H354" i="1"/>
  <c r="H353" i="1"/>
  <c r="H352" i="1"/>
  <c r="H351" i="1"/>
  <c r="H350" i="1"/>
  <c r="H349" i="1"/>
  <c r="H348" i="1"/>
  <c r="H347" i="1"/>
  <c r="H343" i="1"/>
  <c r="H342" i="1"/>
  <c r="H341" i="1"/>
  <c r="H340" i="1"/>
  <c r="H339" i="1"/>
  <c r="H338" i="1"/>
  <c r="H337" i="1"/>
  <c r="H336" i="1"/>
  <c r="H332" i="1"/>
  <c r="H331" i="1"/>
  <c r="H330" i="1"/>
  <c r="H329" i="1"/>
  <c r="H328" i="1"/>
  <c r="H327" i="1"/>
  <c r="H323" i="1"/>
  <c r="H322" i="1"/>
  <c r="H321" i="1"/>
  <c r="H320" i="1"/>
  <c r="H319" i="1"/>
  <c r="H318" i="1"/>
  <c r="H317" i="1"/>
  <c r="H316" i="1"/>
  <c r="H312" i="1"/>
  <c r="H311" i="1"/>
  <c r="H310" i="1"/>
  <c r="H309" i="1"/>
  <c r="H308" i="1"/>
  <c r="H307" i="1"/>
  <c r="H306" i="1"/>
  <c r="H305" i="1"/>
  <c r="H301" i="1"/>
  <c r="H300" i="1"/>
  <c r="H299" i="1"/>
  <c r="H298" i="1"/>
  <c r="H297" i="1"/>
  <c r="H296" i="1"/>
  <c r="H295" i="1"/>
  <c r="H294" i="1"/>
  <c r="H293" i="1"/>
  <c r="H289" i="1"/>
  <c r="H288" i="1"/>
  <c r="H287" i="1"/>
  <c r="H286" i="1"/>
  <c r="H285" i="1"/>
  <c r="H284" i="1"/>
  <c r="H283" i="1"/>
  <c r="H279" i="1"/>
  <c r="H278" i="1"/>
  <c r="H277" i="1"/>
  <c r="H276" i="1"/>
  <c r="H275" i="1"/>
  <c r="H274" i="1"/>
  <c r="H273" i="1"/>
  <c r="H269" i="1"/>
  <c r="H268" i="1"/>
  <c r="H267" i="1"/>
  <c r="H266" i="1"/>
  <c r="H265" i="1"/>
  <c r="H264" i="1"/>
  <c r="H263" i="1"/>
  <c r="H262" i="1"/>
  <c r="H261" i="1"/>
  <c r="H257" i="1"/>
  <c r="H256" i="1"/>
  <c r="H255" i="1"/>
  <c r="H254" i="1"/>
  <c r="H253" i="1"/>
  <c r="H252" i="1"/>
  <c r="H251" i="1"/>
  <c r="H250" i="1"/>
  <c r="H249" i="1"/>
  <c r="H245" i="1"/>
  <c r="H244" i="1"/>
  <c r="H243" i="1"/>
  <c r="H242" i="1"/>
  <c r="H241" i="1"/>
  <c r="H240" i="1"/>
  <c r="H239" i="1"/>
  <c r="H238" i="1"/>
  <c r="H237" i="1"/>
  <c r="H233" i="1"/>
  <c r="H232" i="1"/>
  <c r="H231" i="1"/>
  <c r="H230" i="1"/>
  <c r="H229" i="1"/>
  <c r="H228" i="1"/>
  <c r="H227" i="1"/>
  <c r="H226" i="1"/>
  <c r="H222" i="1"/>
  <c r="H221" i="1"/>
  <c r="H220" i="1"/>
  <c r="H219" i="1"/>
  <c r="H218" i="1"/>
  <c r="H217" i="1"/>
  <c r="H216" i="1"/>
  <c r="H215" i="1"/>
  <c r="H211" i="1"/>
  <c r="H210" i="1"/>
  <c r="H209" i="1"/>
  <c r="H208" i="1"/>
  <c r="H207" i="1"/>
  <c r="H206" i="1"/>
  <c r="H202" i="1"/>
  <c r="H201" i="1"/>
  <c r="H200" i="1"/>
  <c r="H199" i="1"/>
  <c r="H198" i="1"/>
  <c r="H197" i="1"/>
  <c r="H196" i="1"/>
  <c r="H195" i="1"/>
  <c r="H194" i="1"/>
  <c r="H190" i="1"/>
  <c r="H189" i="1"/>
  <c r="H188" i="1"/>
  <c r="H187" i="1"/>
  <c r="H186" i="1"/>
  <c r="H185" i="1"/>
  <c r="H184" i="1"/>
  <c r="H180" i="1"/>
  <c r="H179" i="1"/>
  <c r="H178" i="1"/>
  <c r="H177" i="1"/>
  <c r="H176" i="1"/>
  <c r="H175" i="1"/>
  <c r="H174" i="1"/>
  <c r="H170" i="1"/>
  <c r="H169" i="1"/>
  <c r="H168" i="1"/>
  <c r="H167" i="1"/>
  <c r="H166" i="1"/>
  <c r="H162" i="1"/>
  <c r="H161" i="1"/>
  <c r="H160" i="1"/>
  <c r="H159" i="1"/>
  <c r="H158" i="1"/>
  <c r="H157" i="1"/>
  <c r="H156" i="1"/>
  <c r="H155" i="1"/>
  <c r="H154" i="1"/>
  <c r="H150" i="1"/>
  <c r="H149" i="1"/>
  <c r="H148" i="1"/>
  <c r="H147" i="1"/>
  <c r="H146" i="1"/>
  <c r="H145" i="1"/>
  <c r="H144" i="1"/>
  <c r="H143" i="1"/>
  <c r="H139" i="1"/>
  <c r="H138" i="1"/>
  <c r="H137" i="1"/>
  <c r="H136" i="1"/>
  <c r="H135" i="1"/>
  <c r="H134" i="1"/>
  <c r="H133" i="1"/>
  <c r="H132" i="1"/>
  <c r="H131" i="1"/>
  <c r="H127" i="1"/>
  <c r="H126" i="1"/>
  <c r="H125" i="1"/>
  <c r="H124" i="1"/>
  <c r="H123" i="1"/>
  <c r="H122" i="1"/>
  <c r="H121" i="1"/>
  <c r="H120" i="1"/>
  <c r="H119" i="1"/>
  <c r="H115" i="1"/>
  <c r="H114" i="1"/>
  <c r="H113" i="1"/>
  <c r="H112" i="1"/>
  <c r="H111" i="1"/>
  <c r="H110" i="1"/>
  <c r="H109" i="1"/>
  <c r="H105" i="1"/>
  <c r="H104" i="1"/>
  <c r="H103" i="1"/>
  <c r="H102" i="1"/>
  <c r="H101" i="1"/>
  <c r="H100" i="1"/>
  <c r="H99" i="1"/>
  <c r="H98" i="1"/>
  <c r="H97" i="1"/>
  <c r="H93" i="1"/>
  <c r="H92" i="1"/>
  <c r="H91" i="1"/>
  <c r="H90" i="1"/>
  <c r="H89" i="1"/>
  <c r="H88" i="1"/>
  <c r="H87" i="1"/>
  <c r="H86" i="1"/>
  <c r="H82" i="1"/>
  <c r="H81" i="1"/>
  <c r="H80" i="1"/>
  <c r="H79" i="1"/>
  <c r="H78" i="1"/>
  <c r="H77" i="1"/>
  <c r="H76" i="1"/>
  <c r="H72" i="1"/>
  <c r="H71" i="1"/>
  <c r="H70" i="1"/>
  <c r="H69" i="1"/>
  <c r="H68" i="1"/>
  <c r="H67" i="1"/>
  <c r="H66" i="1"/>
  <c r="H65" i="1"/>
  <c r="H64" i="1"/>
  <c r="H60" i="1"/>
  <c r="H59" i="1"/>
  <c r="H58" i="1"/>
  <c r="H57" i="1"/>
  <c r="H56" i="1"/>
  <c r="H55" i="1"/>
  <c r="H51" i="1"/>
  <c r="H50" i="1"/>
  <c r="H49" i="1"/>
  <c r="H48" i="1"/>
  <c r="H47" i="1"/>
  <c r="H46" i="1"/>
  <c r="H45" i="1"/>
  <c r="H41" i="1"/>
  <c r="H40" i="1"/>
  <c r="H39" i="1"/>
  <c r="H38" i="1"/>
  <c r="H34" i="1"/>
  <c r="H33" i="1"/>
  <c r="H32" i="1"/>
  <c r="H31" i="1"/>
  <c r="H30" i="1"/>
  <c r="H29" i="1"/>
  <c r="H28" i="1"/>
  <c r="H27" i="1"/>
  <c r="H23" i="1"/>
  <c r="H22" i="1"/>
  <c r="H21" i="1"/>
  <c r="H20" i="1"/>
  <c r="H19" i="1"/>
  <c r="H18" i="1"/>
  <c r="H17" i="1"/>
  <c r="H16" i="1"/>
  <c r="H15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<sst xmlns="http://schemas.openxmlformats.org/spreadsheetml/2006/main" count="351" uniqueCount="97">
  <si>
    <t>Value</t>
  </si>
  <si>
    <t>Standand Error</t>
  </si>
  <si>
    <t>t-Value</t>
  </si>
  <si>
    <t>Prob&gt;|t|</t>
  </si>
  <si>
    <t>WT+NLS</t>
  </si>
  <si>
    <t>Intercept</t>
  </si>
  <si>
    <t>Slope</t>
  </si>
  <si>
    <t>allY</t>
  </si>
  <si>
    <t>allF</t>
  </si>
  <si>
    <t>allW</t>
  </si>
  <si>
    <t>W-</t>
  </si>
  <si>
    <t>FtoW</t>
  </si>
  <si>
    <t>YtoW</t>
  </si>
  <si>
    <t>Fit Parameters from Arrhenius analysis</t>
  </si>
  <si>
    <t>Activation Energy (RT)</t>
  </si>
  <si>
    <t>Error (RT)</t>
  </si>
  <si>
    <t>Temp (K)</t>
  </si>
  <si>
    <t>Viscosity</t>
  </si>
  <si>
    <t>Std Dev</t>
  </si>
  <si>
    <t>csat(M)</t>
  </si>
  <si>
    <t>std dev</t>
  </si>
  <si>
    <t>Inputs for Fits</t>
  </si>
  <si>
    <t>all F</t>
  </si>
  <si>
    <t>all Y</t>
  </si>
  <si>
    <t>all W</t>
  </si>
  <si>
    <t>Temp (°C)</t>
  </si>
  <si>
    <t>Viscosity (Pa·S)</t>
  </si>
  <si>
    <t>Std Dev (M)</t>
  </si>
  <si>
    <t>Std Dev (Pa·S)</t>
  </si>
  <si>
    <t>Error (M)</t>
  </si>
  <si>
    <r>
      <t>Fitted</t>
    </r>
    <r>
      <rPr>
        <i/>
        <sz val="11"/>
        <color theme="1"/>
        <rFont val="Arial"/>
        <family val="2"/>
      </rPr>
      <t xml:space="preserve"> c</t>
    </r>
    <r>
      <rPr>
        <vertAlign val="subscript"/>
        <sz val="11"/>
        <color theme="1"/>
        <rFont val="Arial"/>
        <family val="2"/>
      </rPr>
      <t xml:space="preserve">sat </t>
    </r>
    <r>
      <rPr>
        <sz val="11"/>
        <color theme="1"/>
        <rFont val="Arial"/>
        <family val="2"/>
      </rPr>
      <t>(M)</t>
    </r>
  </si>
  <si>
    <t>F2W</t>
  </si>
  <si>
    <t>Y2W</t>
  </si>
  <si>
    <t>Raw csat for fits</t>
  </si>
  <si>
    <r>
      <t>Measured</t>
    </r>
    <r>
      <rPr>
        <i/>
        <sz val="11"/>
        <color theme="1"/>
        <rFont val="Arial"/>
        <family val="2"/>
      </rPr>
      <t xml:space="preserve"> c</t>
    </r>
    <r>
      <rPr>
        <vertAlign val="subscript"/>
        <sz val="11"/>
        <color theme="1"/>
        <rFont val="Arial"/>
        <family val="2"/>
      </rPr>
      <t xml:space="preserve">sat </t>
    </r>
    <r>
      <rPr>
        <sz val="11"/>
        <color theme="1"/>
        <rFont val="Arial"/>
        <family val="2"/>
      </rPr>
      <t>(M)</t>
    </r>
  </si>
  <si>
    <t>Number of Points</t>
  </si>
  <si>
    <t>Degrees of Freedom</t>
  </si>
  <si>
    <t>Reduced Chi-Sqr</t>
  </si>
  <si>
    <t>Residual Sum of Residual</t>
  </si>
  <si>
    <t>R-Square(COD)</t>
  </si>
  <si>
    <t>Adj. R-Square</t>
  </si>
  <si>
    <t>WT</t>
  </si>
  <si>
    <t>a</t>
  </si>
  <si>
    <t>b</t>
  </si>
  <si>
    <t>Standard Error</t>
  </si>
  <si>
    <t>Dependency</t>
  </si>
  <si>
    <t>Fitting parameters for fitting to: a * ln(x) + b</t>
  </si>
  <si>
    <t>Fit statistics</t>
  </si>
  <si>
    <t>Measured viscosities Vs. saturation concentrations from fit</t>
  </si>
  <si>
    <t>+2R</t>
  </si>
  <si>
    <t>Notes for the conversion from phi_sat to c_sat:</t>
  </si>
  <si>
    <t>Temperature (K)</t>
  </si>
  <si>
    <t>Viscosity (Pa x s)</t>
  </si>
  <si>
    <t>phi_sat</t>
  </si>
  <si>
    <t>c_sat (uM)</t>
  </si>
  <si>
    <t>1. The empirical conversion factors of 0.6 and 1310 were worked out by Mina Farag and Alex Holehouse</t>
  </si>
  <si>
    <t>2. The number in the denominator is the molecular weight of the sequence</t>
  </si>
  <si>
    <t>+4D</t>
  </si>
  <si>
    <t>+7K+12D</t>
  </si>
  <si>
    <t>+7R+10D</t>
  </si>
  <si>
    <t>+7R+12D-10F</t>
  </si>
  <si>
    <t>+7R+12D</t>
  </si>
  <si>
    <t>+8D</t>
  </si>
  <si>
    <t>+12D</t>
  </si>
  <si>
    <t>allF (+7F-7Y)</t>
  </si>
  <si>
    <t>allY (-12F+12Y)</t>
  </si>
  <si>
    <t>ARO1 (-4F-2Y)</t>
  </si>
  <si>
    <t>∆Hex (-SYNDFG)</t>
  </si>
  <si>
    <t>F2Y (-8F+4Y)</t>
  </si>
  <si>
    <t>F3Y (-9F+3Y)</t>
  </si>
  <si>
    <t>F15Y (-9F+6Y)</t>
  </si>
  <si>
    <t>FUS</t>
  </si>
  <si>
    <t>allF^20GtoS (-20G+20S+7F-7Y)</t>
  </si>
  <si>
    <t>allY^20GtoS (-20G+20S-12F+12Y)</t>
  </si>
  <si>
    <t>G20S (-20G+20S)</t>
  </si>
  <si>
    <t>allF^30GtoS (-30G+30S+7F-7Y)</t>
  </si>
  <si>
    <t>allY^30GtoS (-30G+30S-12F+12Y)</t>
  </si>
  <si>
    <t>G30S (-30G+30S)</t>
  </si>
  <si>
    <t>Homopolymer</t>
  </si>
  <si>
    <t>-4D</t>
  </si>
  <si>
    <t>-6R</t>
  </si>
  <si>
    <t>-10R-12F+12Y</t>
  </si>
  <si>
    <t>-10R</t>
  </si>
  <si>
    <t>N2Q (-14N+14Q)</t>
  </si>
  <si>
    <t>NQ2G (-14N-4Q+18G)</t>
  </si>
  <si>
    <t>RK1 (-3R+3K)</t>
  </si>
  <si>
    <t>RK2 (-6R+6K)</t>
  </si>
  <si>
    <t>S2T (-23S+23T)</t>
  </si>
  <si>
    <t>WT^-NLS</t>
  </si>
  <si>
    <t>WT^+NLS</t>
  </si>
  <si>
    <t>E_A (RT at T = 25 ˚C)</t>
  </si>
  <si>
    <t>std E_A (RT units)</t>
  </si>
  <si>
    <t>-12F+12Y (allY)</t>
  </si>
  <si>
    <t>+7F-7Y (allF)</t>
  </si>
  <si>
    <t>c_sat (M)</t>
  </si>
  <si>
    <t>Strictly speaking, #3 is probably not necessary, and doing so only slightly shifts the values in the y-axis, not the correlation at all</t>
  </si>
  <si>
    <t>3. The temperature in the calculation of the viscosities was converted to Kelvin using the pre-factor of 5.6 specific to the A1-LCD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</si>
</sst>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8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11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/>
    </xf>
    <xf numFmtId="11" fontId="1" fillId="0" borderId="8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1" fontId="1" fillId="0" borderId="14" xfId="0" applyNumberFormat="1" applyFont="1" applyBorder="1" applyAlignment="1">
      <alignment horizontal="center" vertical="center"/>
    </xf>
    <xf numFmtId="11" fontId="1" fillId="0" borderId="15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6" fillId="0" borderId="0" xfId="0" quotePrefix="1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0" fontId="7" fillId="0" borderId="0" xfId="0" applyFont="1" applyAlignment="1">
      <alignment horizontal="left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DD13-84BB-4A71-BEC7-29D20447BC77}">
  <dimension ref="A1:J367"/>
  <sheetViews>
    <sheetView tabSelected="1" workbookViewId="0">
      <selection activeCell="J5" sqref="J5"/>
    </sheetView>
  </sheetViews>
  <sheetFormatPr baseColWidth="10" defaultColWidth="12.5" defaultRowHeight="15"/>
  <sheetData>
    <row r="1" spans="1:10" ht="16">
      <c r="A1" s="30" t="s">
        <v>52</v>
      </c>
      <c r="B1" s="30" t="s">
        <v>54</v>
      </c>
      <c r="C1" s="30" t="s">
        <v>94</v>
      </c>
      <c r="E1" s="29" t="s">
        <v>49</v>
      </c>
      <c r="F1" s="30"/>
      <c r="G1" s="30"/>
      <c r="H1" s="30"/>
      <c r="I1" s="30"/>
      <c r="J1" s="31" t="s">
        <v>50</v>
      </c>
    </row>
    <row r="2" spans="1:10" ht="16">
      <c r="A2">
        <v>486.92096825770159</v>
      </c>
      <c r="B2">
        <v>2.5274531522154171</v>
      </c>
      <c r="C2">
        <f>B2/1000000</f>
        <v>2.5274531522154172E-6</v>
      </c>
      <c r="E2" s="30" t="s">
        <v>51</v>
      </c>
      <c r="F2" s="30" t="s">
        <v>52</v>
      </c>
      <c r="G2" s="30" t="s">
        <v>53</v>
      </c>
      <c r="H2" s="30" t="s">
        <v>54</v>
      </c>
      <c r="I2" s="30"/>
      <c r="J2" s="31" t="s">
        <v>55</v>
      </c>
    </row>
    <row r="3" spans="1:10" ht="16">
      <c r="A3">
        <v>210.25114127569381</v>
      </c>
      <c r="B3">
        <v>5.8959353080556314</v>
      </c>
      <c r="C3">
        <f t="shared" ref="C3:C66" si="0">B3/1000000</f>
        <v>5.8959353080556318E-6</v>
      </c>
      <c r="E3">
        <v>263.2</v>
      </c>
      <c r="F3">
        <v>486.92096825770159</v>
      </c>
      <c r="G3">
        <v>4.3033620000000002E-5</v>
      </c>
      <c r="H3">
        <f t="shared" ref="H3:H11" si="1">G3*0.6*1310*1000000/13382.81</f>
        <v>2.5274531522154171</v>
      </c>
      <c r="J3" s="31" t="s">
        <v>56</v>
      </c>
    </row>
    <row r="4" spans="1:10" ht="16">
      <c r="A4">
        <v>109.82634207768774</v>
      </c>
      <c r="B4">
        <v>10.967442816568418</v>
      </c>
      <c r="C4">
        <f t="shared" si="0"/>
        <v>1.0967442816568419E-5</v>
      </c>
      <c r="E4">
        <v>268.8</v>
      </c>
      <c r="F4">
        <v>210.25114127569381</v>
      </c>
      <c r="G4">
        <v>1.00387E-4</v>
      </c>
      <c r="H4">
        <f t="shared" si="1"/>
        <v>5.8959353080556314</v>
      </c>
      <c r="J4" s="33" t="s">
        <v>96</v>
      </c>
    </row>
    <row r="5" spans="1:10" ht="16">
      <c r="A5">
        <v>58.875000528773519</v>
      </c>
      <c r="B5">
        <v>22.055615255689947</v>
      </c>
      <c r="C5">
        <f t="shared" si="0"/>
        <v>2.2055615255689947E-5</v>
      </c>
      <c r="E5">
        <v>274.39999999999998</v>
      </c>
      <c r="F5">
        <v>109.82634207768774</v>
      </c>
      <c r="G5">
        <v>1.8673689999999999E-4</v>
      </c>
      <c r="H5">
        <f t="shared" si="1"/>
        <v>10.967442816568418</v>
      </c>
      <c r="J5" s="31" t="s">
        <v>95</v>
      </c>
    </row>
    <row r="6" spans="1:10">
      <c r="A6">
        <v>28.599050551609665</v>
      </c>
      <c r="B6">
        <v>46.735561021937833</v>
      </c>
      <c r="C6">
        <f t="shared" si="0"/>
        <v>4.6735561021937835E-5</v>
      </c>
      <c r="E6">
        <v>280</v>
      </c>
      <c r="F6">
        <v>58.875000528773519</v>
      </c>
      <c r="G6">
        <v>3.7552940000000002E-4</v>
      </c>
      <c r="H6">
        <f t="shared" si="1"/>
        <v>22.055615255689947</v>
      </c>
    </row>
    <row r="7" spans="1:10">
      <c r="A7">
        <v>16.773087257336815</v>
      </c>
      <c r="B7">
        <v>84.163453116348506</v>
      </c>
      <c r="C7">
        <f t="shared" si="0"/>
        <v>8.4163453116348506E-5</v>
      </c>
      <c r="E7">
        <v>285.60000000000002</v>
      </c>
      <c r="F7">
        <v>28.599050551609665</v>
      </c>
      <c r="G7">
        <v>7.9574189999999996E-4</v>
      </c>
      <c r="H7">
        <f t="shared" si="1"/>
        <v>46.735561021937833</v>
      </c>
    </row>
    <row r="8" spans="1:10">
      <c r="A8">
        <v>9.9363890568137432</v>
      </c>
      <c r="B8">
        <v>158.05325936780096</v>
      </c>
      <c r="C8">
        <f t="shared" si="0"/>
        <v>1.5805325936780096E-4</v>
      </c>
      <c r="E8">
        <v>291.2</v>
      </c>
      <c r="F8">
        <v>16.773087257336815</v>
      </c>
      <c r="G8">
        <v>1.433007E-3</v>
      </c>
      <c r="H8">
        <f t="shared" si="1"/>
        <v>84.163453116348506</v>
      </c>
    </row>
    <row r="9" spans="1:10">
      <c r="A9">
        <v>5.8544106263767599</v>
      </c>
      <c r="B9">
        <v>282.2155359001585</v>
      </c>
      <c r="C9">
        <f t="shared" si="0"/>
        <v>2.822155359001585E-4</v>
      </c>
      <c r="E9">
        <v>296.8</v>
      </c>
      <c r="F9">
        <v>9.9363890568137432</v>
      </c>
      <c r="G9">
        <v>2.6910900000000001E-3</v>
      </c>
      <c r="H9">
        <f t="shared" si="1"/>
        <v>158.05325936780096</v>
      </c>
    </row>
    <row r="10" spans="1:10">
      <c r="A10">
        <v>4.4760993292023343</v>
      </c>
      <c r="B10">
        <v>523.84099273620404</v>
      </c>
      <c r="C10">
        <f t="shared" si="0"/>
        <v>5.2384099273620403E-4</v>
      </c>
      <c r="E10">
        <v>302.39999999999998</v>
      </c>
      <c r="F10">
        <v>5.8544106263767599</v>
      </c>
      <c r="G10">
        <v>4.8051359999999998E-3</v>
      </c>
      <c r="H10">
        <f t="shared" si="1"/>
        <v>282.2155359001585</v>
      </c>
    </row>
    <row r="11" spans="1:10">
      <c r="A11">
        <v>1340.7621079641824</v>
      </c>
      <c r="B11">
        <v>0.92084688671057835</v>
      </c>
      <c r="C11">
        <f t="shared" si="0"/>
        <v>9.2084688671057835E-7</v>
      </c>
      <c r="E11">
        <v>308</v>
      </c>
      <c r="F11">
        <v>4.4760993292023343</v>
      </c>
      <c r="G11">
        <v>8.9191659999999992E-3</v>
      </c>
      <c r="H11">
        <f t="shared" si="1"/>
        <v>523.84099273620404</v>
      </c>
    </row>
    <row r="12" spans="1:10">
      <c r="A12">
        <v>283.79129739766233</v>
      </c>
      <c r="B12">
        <v>4.3389433370690682</v>
      </c>
      <c r="C12">
        <f t="shared" si="0"/>
        <v>4.338943337069068E-6</v>
      </c>
    </row>
    <row r="13" spans="1:10" ht="16">
      <c r="A13">
        <v>192.01991255722351</v>
      </c>
      <c r="B13">
        <v>6.3096229189147381</v>
      </c>
      <c r="C13">
        <f t="shared" si="0"/>
        <v>6.309622918914738E-6</v>
      </c>
      <c r="E13" s="29" t="s">
        <v>57</v>
      </c>
      <c r="F13" s="30"/>
      <c r="G13" s="30"/>
      <c r="H13" s="30"/>
      <c r="I13" s="30"/>
    </row>
    <row r="14" spans="1:10" ht="16">
      <c r="A14">
        <v>84.547042098525438</v>
      </c>
      <c r="B14">
        <v>14.59836953425782</v>
      </c>
      <c r="C14">
        <f t="shared" si="0"/>
        <v>1.459836953425782E-5</v>
      </c>
      <c r="E14" s="30" t="s">
        <v>51</v>
      </c>
      <c r="F14" s="30" t="s">
        <v>52</v>
      </c>
      <c r="G14" s="30" t="s">
        <v>53</v>
      </c>
      <c r="H14" s="30" t="s">
        <v>54</v>
      </c>
      <c r="I14" s="30"/>
    </row>
    <row r="15" spans="1:10">
      <c r="A15">
        <v>46.167016174412893</v>
      </c>
      <c r="B15">
        <v>28.062710729985255</v>
      </c>
      <c r="C15">
        <f t="shared" si="0"/>
        <v>2.8062710729985254E-5</v>
      </c>
      <c r="E15">
        <v>274.39999999999998</v>
      </c>
      <c r="F15">
        <v>1340.7621079641824</v>
      </c>
      <c r="G15">
        <v>1.5753640000000001E-5</v>
      </c>
      <c r="H15">
        <f t="shared" ref="H15:H23" si="2">G15*0.6*1310*1000000/13446.71</f>
        <v>0.92084688671057835</v>
      </c>
    </row>
    <row r="16" spans="1:10">
      <c r="A16">
        <v>27.218094800414896</v>
      </c>
      <c r="B16">
        <v>49.291083856199769</v>
      </c>
      <c r="C16">
        <f t="shared" si="0"/>
        <v>4.9291083856199768E-5</v>
      </c>
      <c r="E16">
        <v>280</v>
      </c>
      <c r="F16">
        <v>283.79129739766233</v>
      </c>
      <c r="G16">
        <v>7.4229660000000002E-5</v>
      </c>
      <c r="H16">
        <f t="shared" si="2"/>
        <v>4.3389433370690682</v>
      </c>
    </row>
    <row r="17" spans="1:9">
      <c r="A17">
        <v>16.296492637530783</v>
      </c>
      <c r="B17">
        <v>87.135184294150747</v>
      </c>
      <c r="C17">
        <f t="shared" si="0"/>
        <v>8.7135184294150753E-5</v>
      </c>
      <c r="E17">
        <v>285.60000000000002</v>
      </c>
      <c r="F17">
        <v>192.01991255722351</v>
      </c>
      <c r="G17">
        <v>1.0794359999999999E-4</v>
      </c>
      <c r="H17">
        <f t="shared" si="2"/>
        <v>6.3096229189147381</v>
      </c>
    </row>
    <row r="18" spans="1:9">
      <c r="A18">
        <v>10.439726476903976</v>
      </c>
      <c r="B18">
        <v>154.21007264974111</v>
      </c>
      <c r="C18">
        <f t="shared" si="0"/>
        <v>1.542100726497411E-4</v>
      </c>
      <c r="E18">
        <v>291.2</v>
      </c>
      <c r="F18">
        <v>84.547042098525438</v>
      </c>
      <c r="G18">
        <v>2.4974559999999999E-4</v>
      </c>
      <c r="H18">
        <f t="shared" si="2"/>
        <v>14.59836953425782</v>
      </c>
    </row>
    <row r="19" spans="1:9">
      <c r="A19">
        <v>7.0897104593606475</v>
      </c>
      <c r="B19">
        <v>265.03419572519971</v>
      </c>
      <c r="C19">
        <f t="shared" si="0"/>
        <v>2.650341957251997E-4</v>
      </c>
      <c r="E19">
        <v>296.8</v>
      </c>
      <c r="F19">
        <v>46.167016174412893</v>
      </c>
      <c r="G19">
        <v>4.8009049999999997E-4</v>
      </c>
      <c r="H19">
        <f t="shared" si="2"/>
        <v>28.062710729985255</v>
      </c>
    </row>
    <row r="20" spans="1:9">
      <c r="A20">
        <v>306.22036394082056</v>
      </c>
      <c r="B20">
        <v>3.8183479727592822</v>
      </c>
      <c r="C20">
        <f t="shared" si="0"/>
        <v>3.8183479727592823E-6</v>
      </c>
      <c r="E20">
        <v>302.39999999999998</v>
      </c>
      <c r="F20">
        <v>27.218094800414896</v>
      </c>
      <c r="G20">
        <v>8.4326069999999999E-4</v>
      </c>
      <c r="H20">
        <f t="shared" si="2"/>
        <v>49.291083856199769</v>
      </c>
    </row>
    <row r="21" spans="1:9">
      <c r="A21">
        <v>182.9131973533743</v>
      </c>
      <c r="B21">
        <v>6.4069990090450979</v>
      </c>
      <c r="C21">
        <f t="shared" si="0"/>
        <v>6.4069990090450977E-6</v>
      </c>
      <c r="E21">
        <v>308</v>
      </c>
      <c r="F21">
        <v>16.296492637530783</v>
      </c>
      <c r="G21">
        <v>1.4906889999999999E-3</v>
      </c>
      <c r="H21">
        <f t="shared" si="2"/>
        <v>87.135184294150747</v>
      </c>
    </row>
    <row r="22" spans="1:9">
      <c r="A22">
        <v>73.004490503320312</v>
      </c>
      <c r="B22">
        <v>16.461083978156825</v>
      </c>
      <c r="C22">
        <f t="shared" si="0"/>
        <v>1.6461083978156826E-5</v>
      </c>
      <c r="E22">
        <v>313.60000000000002</v>
      </c>
      <c r="F22">
        <v>10.439726476903976</v>
      </c>
      <c r="G22">
        <v>2.6381909999999998E-3</v>
      </c>
      <c r="H22">
        <f t="shared" si="2"/>
        <v>154.21007264974111</v>
      </c>
    </row>
    <row r="23" spans="1:9">
      <c r="A23">
        <v>39.230353709419042</v>
      </c>
      <c r="B23">
        <v>31.141718062788588</v>
      </c>
      <c r="C23">
        <f t="shared" si="0"/>
        <v>3.114171806278859E-5</v>
      </c>
      <c r="E23">
        <v>319.2</v>
      </c>
      <c r="F23">
        <v>7.0897104593606475</v>
      </c>
      <c r="G23">
        <v>4.5341449999999998E-3</v>
      </c>
      <c r="H23">
        <f t="shared" si="2"/>
        <v>265.03419572519971</v>
      </c>
    </row>
    <row r="24" spans="1:9">
      <c r="A24">
        <v>22.596635472879271</v>
      </c>
      <c r="B24">
        <v>58.591075080646853</v>
      </c>
      <c r="C24">
        <f t="shared" si="0"/>
        <v>5.8591075080646854E-5</v>
      </c>
    </row>
    <row r="25" spans="1:9" ht="16">
      <c r="A25">
        <v>13.761783802698009</v>
      </c>
      <c r="B25">
        <v>103.64851251344113</v>
      </c>
      <c r="C25">
        <f t="shared" si="0"/>
        <v>1.0364851251344113E-4</v>
      </c>
      <c r="E25" s="29" t="s">
        <v>58</v>
      </c>
      <c r="F25" s="30"/>
      <c r="G25" s="30"/>
      <c r="H25" s="30"/>
      <c r="I25" s="30"/>
    </row>
    <row r="26" spans="1:9" ht="16">
      <c r="A26">
        <v>8.4698241669866157</v>
      </c>
      <c r="B26">
        <v>186.37596955449197</v>
      </c>
      <c r="C26">
        <f t="shared" si="0"/>
        <v>1.8637596955449197E-4</v>
      </c>
      <c r="E26" s="30" t="s">
        <v>51</v>
      </c>
      <c r="F26" s="30" t="s">
        <v>52</v>
      </c>
      <c r="G26" s="30" t="s">
        <v>53</v>
      </c>
      <c r="H26" s="30" t="s">
        <v>54</v>
      </c>
      <c r="I26" s="30"/>
    </row>
    <row r="27" spans="1:9">
      <c r="A27">
        <v>6.1466171674789285</v>
      </c>
      <c r="B27">
        <v>337.05770520145899</v>
      </c>
      <c r="C27">
        <f t="shared" si="0"/>
        <v>3.37057705201459E-4</v>
      </c>
      <c r="E27">
        <v>257.60000000000002</v>
      </c>
      <c r="F27">
        <v>306.22036394082056</v>
      </c>
      <c r="G27">
        <v>6.9122300000000001E-5</v>
      </c>
      <c r="H27">
        <f t="shared" ref="H27:H34" si="3">G27*0.6*1310*1000000/14228.7</f>
        <v>3.8183479727592822</v>
      </c>
    </row>
    <row r="28" spans="1:9">
      <c r="A28">
        <v>120.68902165588966</v>
      </c>
      <c r="B28">
        <v>9.6670004165292234</v>
      </c>
      <c r="C28">
        <f t="shared" si="0"/>
        <v>9.6670004165292234E-6</v>
      </c>
      <c r="E28">
        <v>263.2</v>
      </c>
      <c r="F28">
        <v>182.9131973533743</v>
      </c>
      <c r="G28">
        <v>1.1598380000000001E-4</v>
      </c>
      <c r="H28">
        <f t="shared" si="3"/>
        <v>6.4069990090450979</v>
      </c>
    </row>
    <row r="29" spans="1:9">
      <c r="A29">
        <v>66.746248903700234</v>
      </c>
      <c r="B29">
        <v>17.727429120144915</v>
      </c>
      <c r="C29">
        <f t="shared" si="0"/>
        <v>1.7727429120144917E-5</v>
      </c>
      <c r="E29">
        <v>268.8</v>
      </c>
      <c r="F29">
        <v>73.004490503320312</v>
      </c>
      <c r="G29">
        <v>2.9798960000000001E-4</v>
      </c>
      <c r="H29">
        <f t="shared" si="3"/>
        <v>16.461083978156825</v>
      </c>
    </row>
    <row r="30" spans="1:9">
      <c r="A30">
        <v>37.625772648543744</v>
      </c>
      <c r="B30">
        <v>32.603971829765349</v>
      </c>
      <c r="C30">
        <f t="shared" si="0"/>
        <v>3.2603971829765349E-5</v>
      </c>
      <c r="E30">
        <v>274.39999999999998</v>
      </c>
      <c r="F30">
        <v>39.230353709419042</v>
      </c>
      <c r="G30">
        <v>5.6374829999999998E-4</v>
      </c>
      <c r="H30">
        <f t="shared" si="3"/>
        <v>31.141718062788588</v>
      </c>
    </row>
    <row r="31" spans="1:9">
      <c r="A31">
        <v>22.559520620483951</v>
      </c>
      <c r="B31">
        <v>57.958320939958291</v>
      </c>
      <c r="C31">
        <f t="shared" si="0"/>
        <v>5.7958320939958294E-5</v>
      </c>
      <c r="E31">
        <v>280</v>
      </c>
      <c r="F31">
        <v>22.596635472879271</v>
      </c>
      <c r="G31">
        <v>1.060655E-3</v>
      </c>
      <c r="H31">
        <f t="shared" si="3"/>
        <v>58.591075080646853</v>
      </c>
    </row>
    <row r="32" spans="1:9">
      <c r="A32">
        <v>243.0707955613095</v>
      </c>
      <c r="B32">
        <v>5.0204043790276964</v>
      </c>
      <c r="C32">
        <f t="shared" si="0"/>
        <v>5.0204043790276964E-6</v>
      </c>
      <c r="E32">
        <v>285.60000000000002</v>
      </c>
      <c r="F32">
        <v>13.761783802698009</v>
      </c>
      <c r="G32">
        <v>1.8763149999999999E-3</v>
      </c>
      <c r="H32">
        <f t="shared" si="3"/>
        <v>103.64851251344113</v>
      </c>
    </row>
    <row r="33" spans="1:9">
      <c r="A33">
        <v>110.80596190092577</v>
      </c>
      <c r="B33">
        <v>11.329726588063044</v>
      </c>
      <c r="C33">
        <f t="shared" si="0"/>
        <v>1.1329726588063044E-5</v>
      </c>
      <c r="E33">
        <v>291.2</v>
      </c>
      <c r="F33">
        <v>8.4698241669866157</v>
      </c>
      <c r="G33">
        <v>3.3739030000000001E-3</v>
      </c>
      <c r="H33">
        <f t="shared" si="3"/>
        <v>186.37596955449197</v>
      </c>
    </row>
    <row r="34" spans="1:9">
      <c r="A34">
        <v>56.143911638440635</v>
      </c>
      <c r="B34">
        <v>22.6006465166321</v>
      </c>
      <c r="C34">
        <f t="shared" si="0"/>
        <v>2.2600646516632101E-5</v>
      </c>
      <c r="E34">
        <v>296.8</v>
      </c>
      <c r="F34">
        <v>6.1466171674789285</v>
      </c>
      <c r="G34">
        <v>6.1016450000000002E-3</v>
      </c>
      <c r="H34">
        <f t="shared" si="3"/>
        <v>337.05770520145899</v>
      </c>
    </row>
    <row r="35" spans="1:9">
      <c r="A35">
        <v>29.095193131090912</v>
      </c>
      <c r="B35">
        <v>44.127115409785155</v>
      </c>
      <c r="C35">
        <f t="shared" si="0"/>
        <v>4.4127115409785156E-5</v>
      </c>
    </row>
    <row r="36" spans="1:9" ht="16">
      <c r="A36">
        <v>16.828240265208681</v>
      </c>
      <c r="B36">
        <v>82.598190268087905</v>
      </c>
      <c r="C36">
        <f t="shared" si="0"/>
        <v>8.2598190268087904E-5</v>
      </c>
      <c r="E36" s="29" t="s">
        <v>59</v>
      </c>
      <c r="F36" s="30"/>
      <c r="G36" s="30"/>
      <c r="H36" s="30"/>
      <c r="I36" s="30"/>
    </row>
    <row r="37" spans="1:9" ht="16">
      <c r="A37">
        <v>10.433332555269455</v>
      </c>
      <c r="B37">
        <v>147.97145779029916</v>
      </c>
      <c r="C37">
        <f t="shared" si="0"/>
        <v>1.4797145779029915E-4</v>
      </c>
      <c r="E37" s="30" t="s">
        <v>51</v>
      </c>
      <c r="F37" s="30" t="s">
        <v>52</v>
      </c>
      <c r="G37" s="30" t="s">
        <v>53</v>
      </c>
      <c r="H37" s="30" t="s">
        <v>54</v>
      </c>
      <c r="I37" s="30"/>
    </row>
    <row r="38" spans="1:9">
      <c r="A38">
        <v>6.7023876702871199</v>
      </c>
      <c r="B38">
        <v>272.23374202779598</v>
      </c>
      <c r="C38">
        <f t="shared" si="0"/>
        <v>2.7223374202779596E-4</v>
      </c>
      <c r="E38">
        <v>296.8</v>
      </c>
      <c r="F38">
        <v>120.68902165588966</v>
      </c>
      <c r="G38">
        <v>1.759827E-4</v>
      </c>
      <c r="H38">
        <f>G38*0.6*1310*1000000/14308.72</f>
        <v>9.6670004165292234</v>
      </c>
    </row>
    <row r="39" spans="1:9">
      <c r="A39">
        <v>184.18891914113263</v>
      </c>
      <c r="B39">
        <v>5.2355654636459423</v>
      </c>
      <c r="C39">
        <f t="shared" si="0"/>
        <v>5.2355654636459423E-6</v>
      </c>
      <c r="E39">
        <v>302.39999999999998</v>
      </c>
      <c r="F39">
        <v>66.746248903700234</v>
      </c>
      <c r="G39">
        <v>3.2271859999999998E-4</v>
      </c>
      <c r="H39">
        <f>G39*0.6*1310*1000000/14308.72</f>
        <v>17.727429120144915</v>
      </c>
    </row>
    <row r="40" spans="1:9">
      <c r="A40">
        <v>111.79932765199351</v>
      </c>
      <c r="B40">
        <v>8.672607218124341</v>
      </c>
      <c r="C40">
        <f t="shared" si="0"/>
        <v>8.6726072181243414E-6</v>
      </c>
      <c r="E40">
        <v>308</v>
      </c>
      <c r="F40">
        <v>37.625772648543744</v>
      </c>
      <c r="G40">
        <v>5.935383E-4</v>
      </c>
      <c r="H40">
        <f>G40*0.6*1310*1000000/14308.72</f>
        <v>32.603971829765349</v>
      </c>
    </row>
    <row r="41" spans="1:9">
      <c r="A41">
        <v>52.736083827602222</v>
      </c>
      <c r="B41">
        <v>18.287136112805722</v>
      </c>
      <c r="C41">
        <f t="shared" si="0"/>
        <v>1.8287136112805722E-5</v>
      </c>
      <c r="E41">
        <v>313.60000000000002</v>
      </c>
      <c r="F41">
        <v>22.559520620483951</v>
      </c>
      <c r="G41">
        <v>1.0551009999999999E-3</v>
      </c>
      <c r="H41">
        <f>G41*0.6*1310*1000000/14308.72</f>
        <v>57.958320939958291</v>
      </c>
    </row>
    <row r="42" spans="1:9">
      <c r="A42">
        <v>26.952332568991142</v>
      </c>
      <c r="B42">
        <v>35.741819935111756</v>
      </c>
      <c r="C42">
        <f t="shared" si="0"/>
        <v>3.5741819935111759E-5</v>
      </c>
    </row>
    <row r="43" spans="1:9" ht="16">
      <c r="A43">
        <v>16.517852508429886</v>
      </c>
      <c r="B43">
        <v>57.230420664411284</v>
      </c>
      <c r="C43">
        <f t="shared" si="0"/>
        <v>5.7230420664411283E-5</v>
      </c>
      <c r="E43" s="29" t="s">
        <v>60</v>
      </c>
      <c r="F43" s="30"/>
      <c r="G43" s="30"/>
      <c r="H43" s="30"/>
      <c r="I43" s="30"/>
    </row>
    <row r="44" spans="1:9" ht="16">
      <c r="A44">
        <v>9.5284082777410788</v>
      </c>
      <c r="B44">
        <v>101.13233056957462</v>
      </c>
      <c r="C44">
        <f t="shared" si="0"/>
        <v>1.0113233056957462E-4</v>
      </c>
      <c r="E44" s="30" t="s">
        <v>51</v>
      </c>
      <c r="F44" s="30" t="s">
        <v>52</v>
      </c>
      <c r="G44" s="30" t="s">
        <v>53</v>
      </c>
      <c r="H44" s="30" t="s">
        <v>54</v>
      </c>
      <c r="I44" s="30"/>
    </row>
    <row r="45" spans="1:9">
      <c r="A45">
        <v>715.37716419522076</v>
      </c>
      <c r="B45">
        <v>1.695944372557362</v>
      </c>
      <c r="C45">
        <f t="shared" si="0"/>
        <v>1.695944372557362E-6</v>
      </c>
      <c r="E45">
        <v>263.2</v>
      </c>
      <c r="F45">
        <v>243.0707955613095</v>
      </c>
      <c r="G45">
        <v>8.6378740000000003E-5</v>
      </c>
      <c r="H45">
        <f t="shared" ref="H45:H51" si="4">G45*0.6*1310*1000000/13523.55</f>
        <v>5.0204043790276964</v>
      </c>
    </row>
    <row r="46" spans="1:9">
      <c r="A46">
        <v>276.15445260680644</v>
      </c>
      <c r="B46">
        <v>4.3592365855049318</v>
      </c>
      <c r="C46">
        <f t="shared" si="0"/>
        <v>4.3592365855049322E-6</v>
      </c>
      <c r="E46">
        <v>268.8</v>
      </c>
      <c r="F46">
        <v>110.80596190092577</v>
      </c>
      <c r="G46">
        <v>1.9493399999999999E-4</v>
      </c>
      <c r="H46">
        <f t="shared" si="4"/>
        <v>11.329726588063044</v>
      </c>
    </row>
    <row r="47" spans="1:9">
      <c r="A47">
        <v>153.3426577649019</v>
      </c>
      <c r="B47">
        <v>7.8886500190805382</v>
      </c>
      <c r="C47">
        <f t="shared" si="0"/>
        <v>7.888650019080538E-6</v>
      </c>
      <c r="E47">
        <v>274.39999999999998</v>
      </c>
      <c r="F47">
        <v>56.143911638440635</v>
      </c>
      <c r="G47">
        <v>3.8885619999999999E-4</v>
      </c>
      <c r="H47">
        <f t="shared" si="4"/>
        <v>22.6006465166321</v>
      </c>
    </row>
    <row r="48" spans="1:9">
      <c r="A48">
        <v>70.561030678763515</v>
      </c>
      <c r="B48">
        <v>17.359285598361264</v>
      </c>
      <c r="C48">
        <f t="shared" si="0"/>
        <v>1.7359285598361266E-5</v>
      </c>
      <c r="E48">
        <v>280</v>
      </c>
      <c r="F48">
        <v>29.095193131090912</v>
      </c>
      <c r="G48">
        <v>7.5923060000000005E-4</v>
      </c>
      <c r="H48">
        <f t="shared" si="4"/>
        <v>44.127115409785155</v>
      </c>
    </row>
    <row r="49" spans="1:9">
      <c r="A49">
        <v>35.016386469649362</v>
      </c>
      <c r="B49">
        <v>36.498113176098002</v>
      </c>
      <c r="C49">
        <f t="shared" si="0"/>
        <v>3.6498113176098005E-5</v>
      </c>
      <c r="E49">
        <v>285.60000000000002</v>
      </c>
      <c r="F49">
        <v>16.828240265208681</v>
      </c>
      <c r="G49">
        <v>1.4211460000000001E-3</v>
      </c>
      <c r="H49">
        <f t="shared" si="4"/>
        <v>82.598190268087905</v>
      </c>
    </row>
    <row r="50" spans="1:9">
      <c r="A50">
        <v>20.723108658585591</v>
      </c>
      <c r="B50">
        <v>63.587355525241136</v>
      </c>
      <c r="C50">
        <f t="shared" si="0"/>
        <v>6.3587355525241137E-5</v>
      </c>
      <c r="E50">
        <v>291.2</v>
      </c>
      <c r="F50">
        <v>10.433332555269455</v>
      </c>
      <c r="G50">
        <v>2.5459279999999998E-3</v>
      </c>
      <c r="H50">
        <f t="shared" si="4"/>
        <v>147.97145779029916</v>
      </c>
    </row>
    <row r="51" spans="1:9">
      <c r="A51">
        <v>11.755985077942896</v>
      </c>
      <c r="B51">
        <v>123.61759225549498</v>
      </c>
      <c r="C51">
        <f t="shared" si="0"/>
        <v>1.2361759225549499E-4</v>
      </c>
      <c r="E51">
        <v>296.8</v>
      </c>
      <c r="F51">
        <v>6.7023876702871199</v>
      </c>
      <c r="G51">
        <v>4.6839270000000001E-3</v>
      </c>
      <c r="H51">
        <f t="shared" si="4"/>
        <v>272.23374202779598</v>
      </c>
    </row>
    <row r="52" spans="1:9">
      <c r="A52">
        <v>7.3891336957147358</v>
      </c>
      <c r="B52">
        <v>213.46591382615219</v>
      </c>
      <c r="C52">
        <f t="shared" si="0"/>
        <v>2.1346591382615218E-4</v>
      </c>
    </row>
    <row r="53" spans="1:9" ht="16">
      <c r="A53">
        <v>5.7146863961744483</v>
      </c>
      <c r="B53">
        <v>389.9033730881082</v>
      </c>
      <c r="C53">
        <f t="shared" si="0"/>
        <v>3.8990337308810819E-4</v>
      </c>
      <c r="E53" s="29" t="s">
        <v>61</v>
      </c>
      <c r="F53" s="30"/>
      <c r="G53" s="30"/>
      <c r="H53" s="30"/>
      <c r="I53" s="30"/>
    </row>
    <row r="54" spans="1:9" ht="16">
      <c r="A54">
        <v>736.69231806045116</v>
      </c>
      <c r="B54">
        <v>1.6097880186065627</v>
      </c>
      <c r="C54">
        <f t="shared" si="0"/>
        <v>1.6097880186065628E-6</v>
      </c>
      <c r="E54" s="30" t="s">
        <v>51</v>
      </c>
      <c r="F54" s="30" t="s">
        <v>52</v>
      </c>
      <c r="G54" s="30" t="s">
        <v>53</v>
      </c>
      <c r="H54" s="30" t="s">
        <v>54</v>
      </c>
      <c r="I54" s="30"/>
    </row>
    <row r="55" spans="1:9">
      <c r="A55">
        <v>317.22909653330225</v>
      </c>
      <c r="B55">
        <v>3.6924466327519201</v>
      </c>
      <c r="C55">
        <f t="shared" si="0"/>
        <v>3.6924466327519202E-6</v>
      </c>
      <c r="E55">
        <v>291.2</v>
      </c>
      <c r="F55">
        <v>184.18891914113263</v>
      </c>
      <c r="G55" s="32">
        <v>9.6083949999999993E-5</v>
      </c>
      <c r="H55" s="32">
        <f t="shared" ref="H55:H60" si="5">G55*0.6*1310*1000000/14424.8</f>
        <v>5.2355654636459423</v>
      </c>
      <c r="I55" s="32"/>
    </row>
    <row r="56" spans="1:9">
      <c r="A56">
        <v>130.46380395477016</v>
      </c>
      <c r="B56">
        <v>9.3253534602953643</v>
      </c>
      <c r="C56">
        <f t="shared" si="0"/>
        <v>9.3253534602953645E-6</v>
      </c>
      <c r="E56">
        <v>296.8</v>
      </c>
      <c r="F56">
        <v>111.79932765199351</v>
      </c>
      <c r="G56" s="32">
        <v>1.5916110000000001E-4</v>
      </c>
      <c r="H56" s="32">
        <f t="shared" si="5"/>
        <v>8.672607218124341</v>
      </c>
      <c r="I56" s="32"/>
    </row>
    <row r="57" spans="1:9">
      <c r="A57">
        <v>67.001081488289756</v>
      </c>
      <c r="B57">
        <v>17.970447516918181</v>
      </c>
      <c r="C57">
        <f t="shared" si="0"/>
        <v>1.7970447516918182E-5</v>
      </c>
      <c r="E57">
        <v>302.39999999999998</v>
      </c>
      <c r="F57">
        <v>52.736083827602222</v>
      </c>
      <c r="G57" s="32">
        <v>3.356085E-4</v>
      </c>
      <c r="H57" s="32">
        <f t="shared" si="5"/>
        <v>18.287136112805722</v>
      </c>
      <c r="I57" s="32"/>
    </row>
    <row r="58" spans="1:9">
      <c r="A58">
        <v>33.285684840387617</v>
      </c>
      <c r="B58">
        <v>38.122012006427937</v>
      </c>
      <c r="C58">
        <f t="shared" si="0"/>
        <v>3.8122012006427935E-5</v>
      </c>
      <c r="E58">
        <v>308</v>
      </c>
      <c r="F58">
        <v>26.952332568991142</v>
      </c>
      <c r="G58" s="32">
        <v>6.5593970000000004E-4</v>
      </c>
      <c r="H58" s="32">
        <f t="shared" si="5"/>
        <v>35.741819935111756</v>
      </c>
      <c r="I58" s="32"/>
    </row>
    <row r="59" spans="1:9">
      <c r="A59">
        <v>19.664349362072631</v>
      </c>
      <c r="B59">
        <v>68.27270046226991</v>
      </c>
      <c r="C59">
        <f t="shared" si="0"/>
        <v>6.8272700462269906E-5</v>
      </c>
      <c r="E59">
        <v>313.60000000000002</v>
      </c>
      <c r="F59">
        <v>16.517852508429886</v>
      </c>
      <c r="G59" s="32">
        <v>1.0503019999999999E-3</v>
      </c>
      <c r="H59" s="32">
        <f t="shared" si="5"/>
        <v>57.230420664411284</v>
      </c>
      <c r="I59" s="32"/>
    </row>
    <row r="60" spans="1:9">
      <c r="A60">
        <v>11.899201724871718</v>
      </c>
      <c r="B60">
        <v>127.56006911257057</v>
      </c>
      <c r="C60">
        <f t="shared" si="0"/>
        <v>1.2756006911257057E-4</v>
      </c>
      <c r="E60">
        <v>319.2</v>
      </c>
      <c r="F60">
        <v>9.5284082777410788</v>
      </c>
      <c r="G60" s="32">
        <v>1.8559970000000001E-3</v>
      </c>
      <c r="H60" s="32">
        <f t="shared" si="5"/>
        <v>101.13233056957462</v>
      </c>
      <c r="I60" s="32"/>
    </row>
    <row r="61" spans="1:9">
      <c r="A61">
        <v>660.62336247285828</v>
      </c>
      <c r="B61">
        <v>1.9542650170447413</v>
      </c>
      <c r="C61">
        <f t="shared" si="0"/>
        <v>1.9542650170447413E-6</v>
      </c>
    </row>
    <row r="62" spans="1:9" ht="16">
      <c r="A62">
        <v>283.87623532440927</v>
      </c>
      <c r="B62">
        <v>4.3850896791338023</v>
      </c>
      <c r="C62">
        <f t="shared" si="0"/>
        <v>4.3850896791338025E-6</v>
      </c>
      <c r="E62" s="29" t="s">
        <v>62</v>
      </c>
      <c r="F62" s="30"/>
      <c r="G62" s="30"/>
      <c r="H62" s="30"/>
      <c r="I62" s="30"/>
    </row>
    <row r="63" spans="1:9" ht="16">
      <c r="A63">
        <v>131.08693910209237</v>
      </c>
      <c r="B63">
        <v>9.7099589801954487</v>
      </c>
      <c r="C63">
        <f t="shared" si="0"/>
        <v>9.7099589801954478E-6</v>
      </c>
      <c r="E63" s="30" t="s">
        <v>51</v>
      </c>
      <c r="F63" s="30" t="s">
        <v>52</v>
      </c>
      <c r="G63" s="30" t="s">
        <v>53</v>
      </c>
      <c r="H63" s="30" t="s">
        <v>54</v>
      </c>
      <c r="I63" s="30"/>
    </row>
    <row r="64" spans="1:9">
      <c r="A64">
        <v>63.659991432351994</v>
      </c>
      <c r="B64">
        <v>20.778875470588094</v>
      </c>
      <c r="C64">
        <f t="shared" si="0"/>
        <v>2.0778875470588094E-5</v>
      </c>
      <c r="E64">
        <v>263.2</v>
      </c>
      <c r="F64">
        <v>715.37716419522076</v>
      </c>
      <c r="G64">
        <v>2.951474E-5</v>
      </c>
      <c r="H64">
        <f t="shared" ref="H64:H72" si="6">G64*0.6*1310*1000000/13678.86</f>
        <v>1.695944372557362</v>
      </c>
    </row>
    <row r="65" spans="1:9">
      <c r="A65">
        <v>33.493592138279169</v>
      </c>
      <c r="B65">
        <v>40.142674826992213</v>
      </c>
      <c r="C65">
        <f t="shared" si="0"/>
        <v>4.0142674826992215E-5</v>
      </c>
      <c r="E65">
        <v>268.8</v>
      </c>
      <c r="F65">
        <v>276.15445260680644</v>
      </c>
      <c r="G65">
        <v>7.5864360000000002E-5</v>
      </c>
      <c r="H65">
        <f t="shared" si="6"/>
        <v>4.3592365855049318</v>
      </c>
    </row>
    <row r="66" spans="1:9">
      <c r="A66">
        <v>18.951014721124473</v>
      </c>
      <c r="B66">
        <v>74.091204266614099</v>
      </c>
      <c r="C66">
        <f t="shared" si="0"/>
        <v>7.40912042666141E-5</v>
      </c>
      <c r="E66">
        <v>274.39999999999998</v>
      </c>
      <c r="F66">
        <v>153.3426577649019</v>
      </c>
      <c r="G66">
        <v>1.372872E-4</v>
      </c>
      <c r="H66">
        <f t="shared" si="6"/>
        <v>7.8886500190805382</v>
      </c>
    </row>
    <row r="67" spans="1:9">
      <c r="A67">
        <v>11.156430437049687</v>
      </c>
      <c r="B67">
        <v>143.85446093262109</v>
      </c>
      <c r="C67">
        <f t="shared" ref="C67:C130" si="7">B67/1000000</f>
        <v>1.438544609326211E-4</v>
      </c>
      <c r="E67">
        <v>280</v>
      </c>
      <c r="F67">
        <v>70.561030678763515</v>
      </c>
      <c r="G67">
        <v>3.0210589999999998E-4</v>
      </c>
      <c r="H67">
        <f t="shared" si="6"/>
        <v>17.359285598361264</v>
      </c>
    </row>
    <row r="68" spans="1:9">
      <c r="A68">
        <v>7.4327051276234393</v>
      </c>
      <c r="B68">
        <v>242.30938280864382</v>
      </c>
      <c r="C68">
        <f t="shared" si="7"/>
        <v>2.4230938280864382E-4</v>
      </c>
      <c r="E68">
        <v>285.60000000000002</v>
      </c>
      <c r="F68">
        <v>35.016386469649362</v>
      </c>
      <c r="G68">
        <v>6.3518139999999999E-4</v>
      </c>
      <c r="H68">
        <f t="shared" si="6"/>
        <v>36.498113176098002</v>
      </c>
    </row>
    <row r="69" spans="1:9">
      <c r="A69">
        <v>609.21085664743362</v>
      </c>
      <c r="B69">
        <v>2.0191324203936678</v>
      </c>
      <c r="C69">
        <f t="shared" si="7"/>
        <v>2.0191324203936676E-6</v>
      </c>
      <c r="E69">
        <v>291.2</v>
      </c>
      <c r="F69">
        <v>20.723108658585591</v>
      </c>
      <c r="G69">
        <v>1.1066190000000001E-3</v>
      </c>
      <c r="H69">
        <f t="shared" si="6"/>
        <v>63.587355525241136</v>
      </c>
    </row>
    <row r="70" spans="1:9">
      <c r="A70">
        <v>243.22194896173605</v>
      </c>
      <c r="B70">
        <v>4.988897018900861</v>
      </c>
      <c r="C70">
        <f t="shared" si="7"/>
        <v>4.9888970189008608E-6</v>
      </c>
      <c r="E70">
        <v>296.8</v>
      </c>
      <c r="F70">
        <v>11.755985077942896</v>
      </c>
      <c r="G70">
        <v>2.1513330000000001E-3</v>
      </c>
      <c r="H70">
        <f t="shared" si="6"/>
        <v>123.61759225549498</v>
      </c>
    </row>
    <row r="71" spans="1:9">
      <c r="A71">
        <v>135.79899607954903</v>
      </c>
      <c r="B71">
        <v>9.3337145157406844</v>
      </c>
      <c r="C71">
        <f t="shared" si="7"/>
        <v>9.3337145157406841E-6</v>
      </c>
      <c r="E71">
        <v>302.39999999999998</v>
      </c>
      <c r="F71">
        <v>7.3891336957147358</v>
      </c>
      <c r="G71">
        <v>3.7149750000000001E-3</v>
      </c>
      <c r="H71">
        <f t="shared" si="6"/>
        <v>213.46591382615219</v>
      </c>
    </row>
    <row r="72" spans="1:9">
      <c r="A72">
        <v>58.856366352655755</v>
      </c>
      <c r="B72">
        <v>21.462121982784566</v>
      </c>
      <c r="C72">
        <f t="shared" si="7"/>
        <v>2.1462121982784566E-5</v>
      </c>
      <c r="E72">
        <v>308</v>
      </c>
      <c r="F72">
        <v>5.7146863961744483</v>
      </c>
      <c r="G72">
        <v>6.7855390000000002E-3</v>
      </c>
      <c r="H72">
        <f t="shared" si="6"/>
        <v>389.9033730881082</v>
      </c>
    </row>
    <row r="73" spans="1:9">
      <c r="A73">
        <v>36.191276161104454</v>
      </c>
      <c r="B73">
        <v>36.829467585625721</v>
      </c>
      <c r="C73">
        <f t="shared" si="7"/>
        <v>3.6829467585625718E-5</v>
      </c>
    </row>
    <row r="74" spans="1:9" ht="16">
      <c r="A74">
        <v>20.146870469342733</v>
      </c>
      <c r="B74">
        <v>68.379054806476844</v>
      </c>
      <c r="C74">
        <f t="shared" si="7"/>
        <v>6.8379054806476838E-5</v>
      </c>
      <c r="E74" s="29" t="s">
        <v>63</v>
      </c>
      <c r="F74" s="30"/>
      <c r="G74" s="30"/>
      <c r="H74" s="30"/>
      <c r="I74" s="30"/>
    </row>
    <row r="75" spans="1:9" ht="16">
      <c r="A75">
        <v>11.711545378107175</v>
      </c>
      <c r="B75">
        <v>126.0129436284837</v>
      </c>
      <c r="C75">
        <f t="shared" si="7"/>
        <v>1.260129436284837E-4</v>
      </c>
      <c r="E75" s="30" t="s">
        <v>51</v>
      </c>
      <c r="F75" s="30" t="s">
        <v>52</v>
      </c>
      <c r="G75" s="30" t="s">
        <v>53</v>
      </c>
      <c r="H75" s="30" t="s">
        <v>54</v>
      </c>
      <c r="I75" s="30"/>
    </row>
    <row r="76" spans="1:9">
      <c r="A76">
        <v>9.2639090126553594</v>
      </c>
      <c r="B76">
        <v>192.23544257509181</v>
      </c>
      <c r="C76">
        <f t="shared" si="7"/>
        <v>1.922354425750918E-4</v>
      </c>
      <c r="E76">
        <v>252</v>
      </c>
      <c r="F76">
        <v>736.69231806045116</v>
      </c>
      <c r="G76">
        <v>2.8306319999999998E-5</v>
      </c>
      <c r="H76">
        <f t="shared" ref="H76:H82" si="8">G76*0.6*1310*1000000/13820.93</f>
        <v>1.6097880186065627</v>
      </c>
    </row>
    <row r="77" spans="1:9">
      <c r="A77">
        <v>5.9377434428390963</v>
      </c>
      <c r="B77">
        <v>369.34938632396313</v>
      </c>
      <c r="C77">
        <f t="shared" si="7"/>
        <v>3.6934938632396315E-4</v>
      </c>
      <c r="E77">
        <v>257.60000000000002</v>
      </c>
      <c r="F77">
        <v>317.22909653330225</v>
      </c>
      <c r="G77">
        <v>6.4927539999999994E-5</v>
      </c>
      <c r="H77">
        <f t="shared" si="8"/>
        <v>3.6924466327519201</v>
      </c>
    </row>
    <row r="78" spans="1:9">
      <c r="A78">
        <v>1215.0475445070367</v>
      </c>
      <c r="B78">
        <v>1.0782917027721963</v>
      </c>
      <c r="C78">
        <f t="shared" si="7"/>
        <v>1.0782917027721964E-6</v>
      </c>
      <c r="E78">
        <v>263.2</v>
      </c>
      <c r="F78">
        <v>130.46380395477016</v>
      </c>
      <c r="G78">
        <v>1.639759E-4</v>
      </c>
      <c r="H78">
        <f t="shared" si="8"/>
        <v>9.3253534602953643</v>
      </c>
    </row>
    <row r="79" spans="1:9">
      <c r="A79">
        <v>391.60885268621985</v>
      </c>
      <c r="B79">
        <v>3.2724763616015031</v>
      </c>
      <c r="C79">
        <f t="shared" si="7"/>
        <v>3.2724763616015032E-6</v>
      </c>
      <c r="E79">
        <v>268.8</v>
      </c>
      <c r="F79">
        <v>67.001081488289756</v>
      </c>
      <c r="G79">
        <v>3.159902E-4</v>
      </c>
      <c r="H79">
        <f t="shared" si="8"/>
        <v>17.970447516918181</v>
      </c>
    </row>
    <row r="80" spans="1:9">
      <c r="A80">
        <v>180.61602786511256</v>
      </c>
      <c r="B80">
        <v>7.1488653615944209</v>
      </c>
      <c r="C80">
        <f t="shared" si="7"/>
        <v>7.1488653615944209E-6</v>
      </c>
      <c r="E80">
        <v>274.39999999999998</v>
      </c>
      <c r="F80">
        <v>33.285684840387617</v>
      </c>
      <c r="G80">
        <v>6.7033290000000003E-4</v>
      </c>
      <c r="H80">
        <f t="shared" si="8"/>
        <v>38.122012006427937</v>
      </c>
    </row>
    <row r="81" spans="1:9">
      <c r="A81">
        <v>84.98660762542832</v>
      </c>
      <c r="B81">
        <v>15.760964661048765</v>
      </c>
      <c r="C81">
        <f t="shared" si="7"/>
        <v>1.5760964661048766E-5</v>
      </c>
      <c r="E81">
        <v>280</v>
      </c>
      <c r="F81">
        <v>19.664349362072631</v>
      </c>
      <c r="G81">
        <v>1.2004990000000001E-3</v>
      </c>
      <c r="H81">
        <f t="shared" si="8"/>
        <v>68.27270046226991</v>
      </c>
    </row>
    <row r="82" spans="1:9">
      <c r="A82">
        <v>44.577441921524624</v>
      </c>
      <c r="B82">
        <v>30.607443681276521</v>
      </c>
      <c r="C82">
        <f t="shared" si="7"/>
        <v>3.060744368127652E-5</v>
      </c>
      <c r="E82">
        <v>285.60000000000002</v>
      </c>
      <c r="F82">
        <v>11.899201724871718</v>
      </c>
      <c r="G82">
        <v>2.2430010000000001E-3</v>
      </c>
      <c r="H82">
        <f t="shared" si="8"/>
        <v>127.56006911257057</v>
      </c>
    </row>
    <row r="83" spans="1:9">
      <c r="A83">
        <v>23.631781766071299</v>
      </c>
      <c r="B83">
        <v>61.431594254911722</v>
      </c>
      <c r="C83">
        <f t="shared" si="7"/>
        <v>6.143159425491172E-5</v>
      </c>
    </row>
    <row r="84" spans="1:9" ht="16">
      <c r="A84">
        <v>13.165628991700526</v>
      </c>
      <c r="B84">
        <v>121.14497399221302</v>
      </c>
      <c r="C84">
        <f t="shared" si="7"/>
        <v>1.2114497399221303E-4</v>
      </c>
      <c r="E84" s="29" t="s">
        <v>64</v>
      </c>
      <c r="F84" s="30"/>
      <c r="G84" s="30"/>
      <c r="H84" s="30"/>
      <c r="I84" s="30"/>
    </row>
    <row r="85" spans="1:9" ht="16">
      <c r="A85">
        <v>349.26549720931229</v>
      </c>
      <c r="B85">
        <v>3.823300474516965</v>
      </c>
      <c r="C85">
        <f t="shared" si="7"/>
        <v>3.8233004745169647E-6</v>
      </c>
      <c r="E85" s="30" t="s">
        <v>51</v>
      </c>
      <c r="F85" s="30" t="s">
        <v>52</v>
      </c>
      <c r="G85" s="30" t="s">
        <v>53</v>
      </c>
      <c r="H85" s="30" t="s">
        <v>54</v>
      </c>
      <c r="I85" s="30"/>
    </row>
    <row r="86" spans="1:9">
      <c r="A86">
        <v>189.71794830990342</v>
      </c>
      <c r="B86">
        <v>7.3628180717583058</v>
      </c>
      <c r="C86">
        <f t="shared" si="7"/>
        <v>7.3628180717583055E-6</v>
      </c>
      <c r="E86">
        <v>257.60000000000002</v>
      </c>
      <c r="F86">
        <v>660.62336247285828</v>
      </c>
      <c r="G86">
        <v>3.2288659999999999E-5</v>
      </c>
      <c r="H86">
        <f t="shared" ref="H86:H93" si="9">G86*0.6*1310*1000000/12986.41</f>
        <v>1.9542650170447413</v>
      </c>
    </row>
    <row r="87" spans="1:9">
      <c r="A87">
        <v>83.868617583120709</v>
      </c>
      <c r="B87">
        <v>16.262601876963899</v>
      </c>
      <c r="C87">
        <f t="shared" si="7"/>
        <v>1.6262601876963898E-5</v>
      </c>
      <c r="E87">
        <v>263.2</v>
      </c>
      <c r="F87">
        <v>283.87623532440927</v>
      </c>
      <c r="G87">
        <v>7.2451109999999996E-5</v>
      </c>
      <c r="H87">
        <f t="shared" si="9"/>
        <v>4.3850896791338023</v>
      </c>
    </row>
    <row r="88" spans="1:9">
      <c r="A88">
        <v>44.988386498859491</v>
      </c>
      <c r="B88">
        <v>32.291867789311567</v>
      </c>
      <c r="C88">
        <f t="shared" si="7"/>
        <v>3.2291867789311567E-5</v>
      </c>
      <c r="E88">
        <v>268.8</v>
      </c>
      <c r="F88">
        <v>131.08693910209237</v>
      </c>
      <c r="G88">
        <v>1.6042939999999999E-4</v>
      </c>
      <c r="H88">
        <f t="shared" si="9"/>
        <v>9.7099589801954487</v>
      </c>
    </row>
    <row r="89" spans="1:9">
      <c r="A89">
        <v>25.336979032297407</v>
      </c>
      <c r="B89">
        <v>57.865654122159725</v>
      </c>
      <c r="C89">
        <f t="shared" si="7"/>
        <v>5.7865654122159727E-5</v>
      </c>
      <c r="E89">
        <v>274.39999999999998</v>
      </c>
      <c r="F89">
        <v>63.659991432351994</v>
      </c>
      <c r="G89">
        <v>3.4331169999999997E-4</v>
      </c>
      <c r="H89">
        <f t="shared" si="9"/>
        <v>20.778875470588094</v>
      </c>
    </row>
    <row r="90" spans="1:9">
      <c r="A90">
        <v>14.397067903890223</v>
      </c>
      <c r="B90">
        <v>114.8050299925975</v>
      </c>
      <c r="C90">
        <f t="shared" si="7"/>
        <v>1.148050299925975E-4</v>
      </c>
      <c r="E90">
        <v>280</v>
      </c>
      <c r="F90">
        <v>33.493592138279169</v>
      </c>
      <c r="G90">
        <v>6.6324329999999999E-4</v>
      </c>
      <c r="H90">
        <f t="shared" si="9"/>
        <v>40.142674826992213</v>
      </c>
    </row>
    <row r="91" spans="1:9">
      <c r="A91">
        <v>9.2397546341051271</v>
      </c>
      <c r="B91">
        <v>199.30734409850237</v>
      </c>
      <c r="C91">
        <f t="shared" si="7"/>
        <v>1.9930734409850237E-4</v>
      </c>
      <c r="E91">
        <v>285.60000000000002</v>
      </c>
      <c r="F91">
        <v>18.951014721124473</v>
      </c>
      <c r="G91">
        <v>1.224146E-3</v>
      </c>
      <c r="H91">
        <f t="shared" si="9"/>
        <v>74.091204266614099</v>
      </c>
    </row>
    <row r="92" spans="1:9">
      <c r="A92">
        <v>6.5665907801234722</v>
      </c>
      <c r="B92">
        <v>349.23856950574037</v>
      </c>
      <c r="C92">
        <f t="shared" si="7"/>
        <v>3.492385695057404E-4</v>
      </c>
      <c r="E92">
        <v>291.2</v>
      </c>
      <c r="F92">
        <v>11.156430437049687</v>
      </c>
      <c r="G92">
        <v>2.3767850000000002E-3</v>
      </c>
      <c r="H92">
        <f t="shared" si="9"/>
        <v>143.85446093262109</v>
      </c>
    </row>
    <row r="93" spans="1:9">
      <c r="A93">
        <v>4.1478217373507205</v>
      </c>
      <c r="B93">
        <v>640.73467083053765</v>
      </c>
      <c r="C93">
        <f t="shared" si="7"/>
        <v>6.4073467083053761E-4</v>
      </c>
      <c r="E93">
        <v>296.8</v>
      </c>
      <c r="F93">
        <v>7.4327051276234393</v>
      </c>
      <c r="G93">
        <v>4.0034720000000001E-3</v>
      </c>
      <c r="H93">
        <f t="shared" si="9"/>
        <v>242.30938280864382</v>
      </c>
    </row>
    <row r="94" spans="1:9">
      <c r="A94">
        <v>1688.9065037750809</v>
      </c>
      <c r="B94">
        <v>0.76480018048726883</v>
      </c>
      <c r="C94">
        <f t="shared" si="7"/>
        <v>7.6480018048726882E-7</v>
      </c>
    </row>
    <row r="95" spans="1:9" ht="16">
      <c r="A95">
        <v>673.27193999829683</v>
      </c>
      <c r="B95">
        <v>1.9181077265851665</v>
      </c>
      <c r="C95">
        <f t="shared" si="7"/>
        <v>1.9181077265851665E-6</v>
      </c>
      <c r="E95" s="29" t="s">
        <v>65</v>
      </c>
      <c r="F95" s="30"/>
      <c r="G95" s="30"/>
      <c r="H95" s="30"/>
      <c r="I95" s="30"/>
    </row>
    <row r="96" spans="1:9" ht="16">
      <c r="A96">
        <v>330.20427548450215</v>
      </c>
      <c r="B96">
        <v>3.9468949269517517</v>
      </c>
      <c r="C96">
        <f t="shared" si="7"/>
        <v>3.9468949269517515E-6</v>
      </c>
      <c r="E96" s="30" t="s">
        <v>51</v>
      </c>
      <c r="F96" s="30" t="s">
        <v>52</v>
      </c>
      <c r="G96" s="30" t="s">
        <v>53</v>
      </c>
      <c r="H96" s="30" t="s">
        <v>54</v>
      </c>
      <c r="I96" s="30"/>
    </row>
    <row r="97" spans="1:9">
      <c r="A97">
        <v>126.28517215412839</v>
      </c>
      <c r="B97">
        <v>10.368647350788228</v>
      </c>
      <c r="C97">
        <f t="shared" si="7"/>
        <v>1.0368647350788229E-5</v>
      </c>
      <c r="E97">
        <v>268.8</v>
      </c>
      <c r="F97">
        <v>609.21085664743362</v>
      </c>
      <c r="G97">
        <v>3.4141319999999999E-5</v>
      </c>
      <c r="H97">
        <f t="shared" ref="H97:H105" si="10">G97*0.6*1310*1000000/13290.4</f>
        <v>2.0191324203936678</v>
      </c>
    </row>
    <row r="98" spans="1:9">
      <c r="A98">
        <v>69.392146516005596</v>
      </c>
      <c r="B98">
        <v>19.490174432061274</v>
      </c>
      <c r="C98">
        <f t="shared" si="7"/>
        <v>1.9490174432061275E-5</v>
      </c>
      <c r="E98">
        <v>274.39999999999998</v>
      </c>
      <c r="F98">
        <v>243.22194896173605</v>
      </c>
      <c r="G98">
        <v>8.4356790000000005E-5</v>
      </c>
      <c r="H98">
        <f t="shared" si="10"/>
        <v>4.988897018900861</v>
      </c>
    </row>
    <row r="99" spans="1:9">
      <c r="A99">
        <v>35.129366348377722</v>
      </c>
      <c r="B99">
        <v>38.828587313054229</v>
      </c>
      <c r="C99">
        <f t="shared" si="7"/>
        <v>3.882858731305423E-5</v>
      </c>
      <c r="E99">
        <v>280</v>
      </c>
      <c r="F99">
        <v>135.79899607954903</v>
      </c>
      <c r="G99">
        <v>1.5782289999999999E-4</v>
      </c>
      <c r="H99">
        <f t="shared" si="10"/>
        <v>9.3337145157406844</v>
      </c>
    </row>
    <row r="100" spans="1:9">
      <c r="A100">
        <v>22.29351937064963</v>
      </c>
      <c r="B100">
        <v>68.083211177118329</v>
      </c>
      <c r="C100">
        <f t="shared" si="7"/>
        <v>6.8083211177118332E-5</v>
      </c>
      <c r="E100">
        <v>285.60000000000002</v>
      </c>
      <c r="F100">
        <v>58.856366352655755</v>
      </c>
      <c r="G100">
        <v>3.62901E-4</v>
      </c>
      <c r="H100">
        <f t="shared" si="10"/>
        <v>21.462121982784566</v>
      </c>
    </row>
    <row r="101" spans="1:9">
      <c r="A101">
        <v>11.624231516527054</v>
      </c>
      <c r="B101">
        <v>138.70035512974277</v>
      </c>
      <c r="C101">
        <f t="shared" si="7"/>
        <v>1.3870035512974276E-4</v>
      </c>
      <c r="E101">
        <v>291.2</v>
      </c>
      <c r="F101">
        <v>36.191276161104454</v>
      </c>
      <c r="G101">
        <v>6.2274599999999998E-4</v>
      </c>
      <c r="H101">
        <f t="shared" si="10"/>
        <v>36.829467585625721</v>
      </c>
    </row>
    <row r="102" spans="1:9">
      <c r="A102">
        <v>6.8992980417756078</v>
      </c>
      <c r="B102">
        <v>265.0504831307527</v>
      </c>
      <c r="C102">
        <f t="shared" si="7"/>
        <v>2.6505048313075271E-4</v>
      </c>
      <c r="E102">
        <v>296.8</v>
      </c>
      <c r="F102">
        <v>20.146870469342733</v>
      </c>
      <c r="G102">
        <v>1.1562149999999999E-3</v>
      </c>
      <c r="H102">
        <f t="shared" si="10"/>
        <v>68.379054806476844</v>
      </c>
    </row>
    <row r="103" spans="1:9">
      <c r="A103">
        <v>1998.6111416231631</v>
      </c>
      <c r="B103">
        <v>0.6620460913758488</v>
      </c>
      <c r="C103">
        <f t="shared" si="7"/>
        <v>6.6204609137584883E-7</v>
      </c>
      <c r="E103">
        <v>302.39999999999998</v>
      </c>
      <c r="F103">
        <v>11.711545378107175</v>
      </c>
      <c r="G103">
        <v>2.1307409999999998E-3</v>
      </c>
      <c r="H103">
        <f t="shared" si="10"/>
        <v>126.0129436284837</v>
      </c>
    </row>
    <row r="104" spans="1:9">
      <c r="A104">
        <v>704.97772734071759</v>
      </c>
      <c r="B104">
        <v>1.860392770717157</v>
      </c>
      <c r="C104">
        <f t="shared" si="7"/>
        <v>1.860392770717157E-6</v>
      </c>
      <c r="E104">
        <v>308</v>
      </c>
      <c r="F104">
        <v>9.2639090126553594</v>
      </c>
      <c r="G104">
        <v>3.2504909999999999E-3</v>
      </c>
      <c r="H104">
        <f t="shared" si="10"/>
        <v>192.23544257509181</v>
      </c>
    </row>
    <row r="105" spans="1:9">
      <c r="A105">
        <v>294.6480707429638</v>
      </c>
      <c r="B105">
        <v>4.4832068632551989</v>
      </c>
      <c r="C105">
        <f t="shared" si="7"/>
        <v>4.4832068632551989E-6</v>
      </c>
      <c r="E105">
        <v>313.60000000000002</v>
      </c>
      <c r="F105">
        <v>5.9377434428390963</v>
      </c>
      <c r="G105">
        <v>6.2452940000000002E-3</v>
      </c>
      <c r="H105">
        <f t="shared" si="10"/>
        <v>369.34938632396313</v>
      </c>
    </row>
    <row r="106" spans="1:9">
      <c r="A106">
        <v>129.69570190639885</v>
      </c>
      <c r="B106">
        <v>10.129057589349511</v>
      </c>
      <c r="C106">
        <f t="shared" si="7"/>
        <v>1.0129057589349511E-5</v>
      </c>
    </row>
    <row r="107" spans="1:9" ht="16">
      <c r="A107">
        <v>67.975729835429348</v>
      </c>
      <c r="B107">
        <v>20.128030627576344</v>
      </c>
      <c r="C107">
        <f t="shared" si="7"/>
        <v>2.0128030627576343E-5</v>
      </c>
      <c r="E107" s="29" t="s">
        <v>66</v>
      </c>
      <c r="F107" s="30"/>
      <c r="G107" s="30"/>
      <c r="H107" s="30"/>
      <c r="I107" s="30"/>
    </row>
    <row r="108" spans="1:9" ht="16">
      <c r="A108">
        <v>33.169637296767498</v>
      </c>
      <c r="B108">
        <v>42.422147135849478</v>
      </c>
      <c r="C108">
        <f t="shared" si="7"/>
        <v>4.2422147135849479E-5</v>
      </c>
      <c r="E108" s="30" t="s">
        <v>51</v>
      </c>
      <c r="F108" s="30" t="s">
        <v>52</v>
      </c>
      <c r="G108" s="30" t="s">
        <v>53</v>
      </c>
      <c r="H108" s="30" t="s">
        <v>54</v>
      </c>
      <c r="I108" s="30"/>
    </row>
    <row r="109" spans="1:9">
      <c r="A109">
        <v>17.601816607087326</v>
      </c>
      <c r="B109">
        <v>79.563874271556841</v>
      </c>
      <c r="C109">
        <f t="shared" si="7"/>
        <v>7.956387427155684E-5</v>
      </c>
      <c r="E109">
        <v>240.8</v>
      </c>
      <c r="F109">
        <v>1215.0475445070367</v>
      </c>
      <c r="G109">
        <v>1.7430749999999999E-5</v>
      </c>
      <c r="H109">
        <f t="shared" ref="H109:H115" si="11">G109*0.6*1310*1000000/12705.81</f>
        <v>1.0782917027721963</v>
      </c>
    </row>
    <row r="110" spans="1:9">
      <c r="A110">
        <v>11.73833025754508</v>
      </c>
      <c r="B110">
        <v>144.41408243201525</v>
      </c>
      <c r="C110">
        <f t="shared" si="7"/>
        <v>1.4441408243201525E-4</v>
      </c>
      <c r="E110">
        <v>246.4</v>
      </c>
      <c r="F110">
        <v>391.60885268621985</v>
      </c>
      <c r="G110">
        <v>5.2900079999999997E-5</v>
      </c>
      <c r="H110">
        <f t="shared" si="11"/>
        <v>3.2724763616015031</v>
      </c>
    </row>
    <row r="111" spans="1:9">
      <c r="A111">
        <v>1642.7494145539624</v>
      </c>
      <c r="B111">
        <v>0.78071147942149366</v>
      </c>
      <c r="C111">
        <f t="shared" si="7"/>
        <v>7.8071147942149368E-7</v>
      </c>
      <c r="E111">
        <v>252</v>
      </c>
      <c r="F111">
        <v>180.61602786511256</v>
      </c>
      <c r="G111">
        <v>1.155625E-4</v>
      </c>
      <c r="H111">
        <f t="shared" si="11"/>
        <v>7.1488653615944209</v>
      </c>
    </row>
    <row r="112" spans="1:9">
      <c r="A112">
        <v>539.53742066564757</v>
      </c>
      <c r="B112">
        <v>2.3557683365433979</v>
      </c>
      <c r="C112">
        <f t="shared" si="7"/>
        <v>2.3557683365433978E-6</v>
      </c>
      <c r="E112">
        <v>257.60000000000002</v>
      </c>
      <c r="F112">
        <v>84.98660762542832</v>
      </c>
      <c r="G112">
        <v>2.5477840000000002E-4</v>
      </c>
      <c r="H112">
        <f t="shared" si="11"/>
        <v>15.760964661048765</v>
      </c>
    </row>
    <row r="113" spans="1:9">
      <c r="A113">
        <v>201.82202680980365</v>
      </c>
      <c r="B113">
        <v>6.3141270876675639</v>
      </c>
      <c r="C113">
        <f t="shared" si="7"/>
        <v>6.3141270876675635E-6</v>
      </c>
      <c r="E113">
        <v>263.2</v>
      </c>
      <c r="F113">
        <v>44.577441921524624</v>
      </c>
      <c r="G113">
        <v>4.9477400000000002E-4</v>
      </c>
      <c r="H113">
        <f t="shared" si="11"/>
        <v>30.607443681276521</v>
      </c>
    </row>
    <row r="114" spans="1:9">
      <c r="A114">
        <v>104.63998437234663</v>
      </c>
      <c r="B114">
        <v>12.036996846546062</v>
      </c>
      <c r="C114">
        <f t="shared" si="7"/>
        <v>1.2036996846546062E-5</v>
      </c>
      <c r="E114">
        <v>268.8</v>
      </c>
      <c r="F114">
        <v>23.631781766071299</v>
      </c>
      <c r="G114">
        <v>9.9305110000000004E-4</v>
      </c>
      <c r="H114">
        <f t="shared" si="11"/>
        <v>61.431594254911722</v>
      </c>
    </row>
    <row r="115" spans="1:9">
      <c r="A115">
        <v>52.922600315032284</v>
      </c>
      <c r="B115">
        <v>25.47627077246112</v>
      </c>
      <c r="C115">
        <f t="shared" si="7"/>
        <v>2.5476270772461122E-5</v>
      </c>
      <c r="E115">
        <v>274.39999999999998</v>
      </c>
      <c r="F115">
        <v>13.165628991700526</v>
      </c>
      <c r="G115">
        <v>1.9583270000000002E-3</v>
      </c>
      <c r="H115">
        <f t="shared" si="11"/>
        <v>121.14497399221302</v>
      </c>
    </row>
    <row r="116" spans="1:9">
      <c r="A116">
        <v>28.823183904205209</v>
      </c>
      <c r="B116">
        <v>46.207313913409322</v>
      </c>
      <c r="C116">
        <f t="shared" si="7"/>
        <v>4.6207313913409325E-5</v>
      </c>
    </row>
    <row r="117" spans="1:9" ht="16">
      <c r="A117">
        <v>16.929236660306263</v>
      </c>
      <c r="B117">
        <v>87.431331822866213</v>
      </c>
      <c r="C117">
        <f t="shared" si="7"/>
        <v>8.7431331822866219E-5</v>
      </c>
      <c r="E117" s="29" t="s">
        <v>67</v>
      </c>
      <c r="F117" s="30"/>
      <c r="G117" s="30"/>
      <c r="H117" s="30"/>
      <c r="I117" s="30"/>
    </row>
    <row r="118" spans="1:9" ht="16">
      <c r="A118">
        <v>10.332138885519305</v>
      </c>
      <c r="B118">
        <v>159.78473712854284</v>
      </c>
      <c r="C118">
        <f t="shared" si="7"/>
        <v>1.5978473712854286E-4</v>
      </c>
      <c r="E118" s="30" t="s">
        <v>51</v>
      </c>
      <c r="F118" s="30" t="s">
        <v>52</v>
      </c>
      <c r="G118" s="30" t="s">
        <v>53</v>
      </c>
      <c r="H118" s="30" t="s">
        <v>54</v>
      </c>
      <c r="I118" s="30"/>
    </row>
    <row r="119" spans="1:9">
      <c r="A119">
        <v>7.182108840767448</v>
      </c>
      <c r="B119">
        <v>291.46653316916337</v>
      </c>
      <c r="C119">
        <f t="shared" si="7"/>
        <v>2.9146653316916338E-4</v>
      </c>
      <c r="E119">
        <v>257.60000000000002</v>
      </c>
      <c r="F119">
        <v>349.26549720931229</v>
      </c>
      <c r="G119">
        <v>6.0388350000000003E-5</v>
      </c>
      <c r="H119">
        <f t="shared" ref="H119:H127" si="12">G119*0.6*1310*1000000/12414.73</f>
        <v>3.823300474516965</v>
      </c>
    </row>
    <row r="120" spans="1:9">
      <c r="A120">
        <v>128.21309287735423</v>
      </c>
      <c r="B120">
        <v>5.6923306933841502</v>
      </c>
      <c r="C120">
        <f t="shared" si="7"/>
        <v>5.6923306933841506E-6</v>
      </c>
      <c r="E120">
        <v>263.2</v>
      </c>
      <c r="F120">
        <v>189.71794830990342</v>
      </c>
      <c r="G120">
        <v>1.162944E-4</v>
      </c>
      <c r="H120">
        <f t="shared" si="12"/>
        <v>7.3628180717583058</v>
      </c>
    </row>
    <row r="121" spans="1:9">
      <c r="A121">
        <v>45.93818135270454</v>
      </c>
      <c r="B121">
        <v>16.290175241316856</v>
      </c>
      <c r="C121">
        <f t="shared" si="7"/>
        <v>1.6290175241316854E-5</v>
      </c>
      <c r="E121">
        <v>268.8</v>
      </c>
      <c r="F121">
        <v>83.868617583120709</v>
      </c>
      <c r="G121">
        <v>2.5686490000000002E-4</v>
      </c>
      <c r="H121">
        <f t="shared" si="12"/>
        <v>16.262601876963899</v>
      </c>
    </row>
    <row r="122" spans="1:9">
      <c r="A122">
        <v>23.11813056204344</v>
      </c>
      <c r="B122">
        <v>34.784699656430234</v>
      </c>
      <c r="C122">
        <f t="shared" si="7"/>
        <v>3.4784699656430236E-5</v>
      </c>
      <c r="E122">
        <v>274.39999999999998</v>
      </c>
      <c r="F122">
        <v>44.988386498859491</v>
      </c>
      <c r="G122">
        <v>5.1004429999999996E-4</v>
      </c>
      <c r="H122">
        <f t="shared" si="12"/>
        <v>32.291867789311567</v>
      </c>
    </row>
    <row r="123" spans="1:9">
      <c r="A123">
        <v>13.038490761285809</v>
      </c>
      <c r="B123">
        <v>68.454934108803997</v>
      </c>
      <c r="C123">
        <f t="shared" si="7"/>
        <v>6.8454934108803998E-5</v>
      </c>
      <c r="E123">
        <v>280</v>
      </c>
      <c r="F123">
        <v>25.336979032297407</v>
      </c>
      <c r="G123">
        <v>9.1397769999999998E-4</v>
      </c>
      <c r="H123">
        <f t="shared" si="12"/>
        <v>57.865654122159725</v>
      </c>
    </row>
    <row r="124" spans="1:9">
      <c r="A124">
        <v>7.1104199715971514</v>
      </c>
      <c r="B124">
        <v>147.54228442783307</v>
      </c>
      <c r="C124">
        <f t="shared" si="7"/>
        <v>1.4754228442783306E-4</v>
      </c>
      <c r="E124">
        <v>285.60000000000002</v>
      </c>
      <c r="F124">
        <v>14.397067903890223</v>
      </c>
      <c r="G124">
        <v>1.813325E-3</v>
      </c>
      <c r="H124">
        <f t="shared" si="12"/>
        <v>114.8050299925975</v>
      </c>
    </row>
    <row r="125" spans="1:9">
      <c r="A125">
        <v>527.5937895955916</v>
      </c>
      <c r="B125">
        <v>2.3513640594306437</v>
      </c>
      <c r="C125">
        <f t="shared" si="7"/>
        <v>2.3513640594306436E-6</v>
      </c>
      <c r="E125">
        <v>291.2</v>
      </c>
      <c r="F125">
        <v>9.2397546341051271</v>
      </c>
      <c r="G125">
        <v>3.1480240000000001E-3</v>
      </c>
      <c r="H125">
        <f t="shared" si="12"/>
        <v>199.30734409850237</v>
      </c>
    </row>
    <row r="126" spans="1:9">
      <c r="A126">
        <v>225.30408774086413</v>
      </c>
      <c r="B126">
        <v>5.3828353763506538</v>
      </c>
      <c r="C126">
        <f t="shared" si="7"/>
        <v>5.3828353763506538E-6</v>
      </c>
      <c r="E126">
        <v>296.8</v>
      </c>
      <c r="F126">
        <v>6.5665907801234722</v>
      </c>
      <c r="G126">
        <v>5.5161610000000003E-3</v>
      </c>
      <c r="H126">
        <f t="shared" si="12"/>
        <v>349.23856950574037</v>
      </c>
    </row>
    <row r="127" spans="1:9">
      <c r="A127">
        <v>95.288659655852882</v>
      </c>
      <c r="B127">
        <v>12.806376068766086</v>
      </c>
      <c r="C127">
        <f t="shared" si="7"/>
        <v>1.2806376068766086E-5</v>
      </c>
      <c r="E127">
        <v>302.39999999999998</v>
      </c>
      <c r="F127">
        <v>4.1478217373507205</v>
      </c>
      <c r="G127">
        <v>1.0120290000000001E-2</v>
      </c>
      <c r="H127">
        <f t="shared" si="12"/>
        <v>640.73467083053765</v>
      </c>
    </row>
    <row r="128" spans="1:9">
      <c r="A128">
        <v>50.785575951805008</v>
      </c>
      <c r="B128">
        <v>24.399331269094635</v>
      </c>
      <c r="C128">
        <f t="shared" si="7"/>
        <v>2.4399331269094636E-5</v>
      </c>
    </row>
    <row r="129" spans="1:9" ht="16">
      <c r="A129">
        <v>26.019368819212215</v>
      </c>
      <c r="B129">
        <v>50.27444920964485</v>
      </c>
      <c r="C129">
        <f t="shared" si="7"/>
        <v>5.0274449209644851E-5</v>
      </c>
      <c r="E129" s="29" t="s">
        <v>68</v>
      </c>
      <c r="F129" s="30"/>
      <c r="G129" s="30"/>
      <c r="H129" s="30"/>
      <c r="I129" s="30"/>
    </row>
    <row r="130" spans="1:9" ht="16">
      <c r="A130">
        <v>16.111270406649712</v>
      </c>
      <c r="B130">
        <v>91.141412813637814</v>
      </c>
      <c r="C130">
        <f t="shared" si="7"/>
        <v>9.114141281363782E-5</v>
      </c>
      <c r="E130" s="30" t="s">
        <v>51</v>
      </c>
      <c r="F130" s="30" t="s">
        <v>52</v>
      </c>
      <c r="G130" s="30" t="s">
        <v>53</v>
      </c>
      <c r="H130" s="30" t="s">
        <v>54</v>
      </c>
      <c r="I130" s="30"/>
    </row>
    <row r="131" spans="1:9">
      <c r="A131">
        <v>9.6977331233181268</v>
      </c>
      <c r="B131">
        <v>161.5485050706819</v>
      </c>
      <c r="C131">
        <f t="shared" ref="C131:C194" si="13">B131/1000000</f>
        <v>1.6154850507068191E-4</v>
      </c>
      <c r="E131">
        <v>246.4</v>
      </c>
      <c r="F131">
        <v>1688.9065037750809</v>
      </c>
      <c r="G131">
        <v>1.248583E-5</v>
      </c>
      <c r="H131">
        <f t="shared" ref="H131:H139" si="14">G131*0.6*1310*1000000/12831.93</f>
        <v>0.76480018048726883</v>
      </c>
    </row>
    <row r="132" spans="1:9">
      <c r="A132">
        <v>208.66912012045736</v>
      </c>
      <c r="B132">
        <v>5.6615242330961513</v>
      </c>
      <c r="C132">
        <f t="shared" si="13"/>
        <v>5.661524233096151E-6</v>
      </c>
      <c r="E132">
        <v>252</v>
      </c>
      <c r="F132">
        <v>673.27193999829683</v>
      </c>
      <c r="G132">
        <v>3.1314279999999998E-5</v>
      </c>
      <c r="H132">
        <f t="shared" si="14"/>
        <v>1.9181077265851665</v>
      </c>
    </row>
    <row r="133" spans="1:9">
      <c r="A133">
        <v>95.579278226141909</v>
      </c>
      <c r="B133">
        <v>12.33907149418469</v>
      </c>
      <c r="C133">
        <f t="shared" si="13"/>
        <v>1.2339071494184691E-5</v>
      </c>
      <c r="E133">
        <v>257.60000000000002</v>
      </c>
      <c r="F133">
        <v>330.20427548450215</v>
      </c>
      <c r="G133">
        <v>6.4435469999999994E-5</v>
      </c>
      <c r="H133">
        <f t="shared" si="14"/>
        <v>3.9468949269517517</v>
      </c>
    </row>
    <row r="134" spans="1:9">
      <c r="A134">
        <v>57.830552243438241</v>
      </c>
      <c r="B134">
        <v>21.124170134159581</v>
      </c>
      <c r="C134">
        <f t="shared" si="13"/>
        <v>2.1124170134159581E-5</v>
      </c>
      <c r="E134">
        <v>263.2</v>
      </c>
      <c r="F134">
        <v>126.28517215412839</v>
      </c>
      <c r="G134">
        <v>1.692745E-4</v>
      </c>
      <c r="H134">
        <f t="shared" si="14"/>
        <v>10.368647350788228</v>
      </c>
    </row>
    <row r="135" spans="1:9">
      <c r="A135">
        <v>29.970616941528029</v>
      </c>
      <c r="B135">
        <v>43.918997388221946</v>
      </c>
      <c r="C135">
        <f t="shared" si="13"/>
        <v>4.3918997388221948E-5</v>
      </c>
      <c r="E135">
        <v>268.8</v>
      </c>
      <c r="F135">
        <v>69.392146516005596</v>
      </c>
      <c r="G135">
        <v>3.1818900000000003E-4</v>
      </c>
      <c r="H135">
        <f t="shared" si="14"/>
        <v>19.490174432061274</v>
      </c>
    </row>
    <row r="136" spans="1:9">
      <c r="A136">
        <v>16.977623596284232</v>
      </c>
      <c r="B136">
        <v>79.04208864495655</v>
      </c>
      <c r="C136">
        <f t="shared" si="13"/>
        <v>7.9042088644956548E-5</v>
      </c>
      <c r="E136">
        <v>274.39999999999998</v>
      </c>
      <c r="F136">
        <v>35.129366348377722</v>
      </c>
      <c r="G136">
        <v>6.3390039999999999E-4</v>
      </c>
      <c r="H136">
        <f t="shared" si="14"/>
        <v>38.828587313054229</v>
      </c>
    </row>
    <row r="137" spans="1:9">
      <c r="A137">
        <v>10.107444880584184</v>
      </c>
      <c r="B137">
        <v>139.0057294981182</v>
      </c>
      <c r="C137">
        <f t="shared" si="13"/>
        <v>1.390057294981182E-4</v>
      </c>
      <c r="E137">
        <v>280</v>
      </c>
      <c r="F137">
        <v>22.29351937064963</v>
      </c>
      <c r="G137">
        <v>1.1115000000000001E-3</v>
      </c>
      <c r="H137">
        <f t="shared" si="14"/>
        <v>68.083211177118329</v>
      </c>
    </row>
    <row r="138" spans="1:9">
      <c r="A138">
        <v>6.6818508193816406</v>
      </c>
      <c r="B138">
        <v>243.12448030799973</v>
      </c>
      <c r="C138">
        <f t="shared" si="13"/>
        <v>2.4312448030799972E-4</v>
      </c>
      <c r="E138">
        <v>285.60000000000002</v>
      </c>
      <c r="F138">
        <v>11.624231516527054</v>
      </c>
      <c r="G138">
        <v>2.2643680000000001E-3</v>
      </c>
      <c r="H138">
        <f t="shared" si="14"/>
        <v>138.70035512974277</v>
      </c>
    </row>
    <row r="139" spans="1:9">
      <c r="A139">
        <v>2411.4455350689364</v>
      </c>
      <c r="B139">
        <v>0.50170793003541148</v>
      </c>
      <c r="C139">
        <f t="shared" si="13"/>
        <v>5.0170793003541145E-7</v>
      </c>
      <c r="E139">
        <v>291.2</v>
      </c>
      <c r="F139">
        <v>6.8992980417756078</v>
      </c>
      <c r="G139">
        <v>4.3271109999999998E-3</v>
      </c>
      <c r="H139">
        <f t="shared" si="14"/>
        <v>265.0504831307527</v>
      </c>
    </row>
    <row r="140" spans="1:9">
      <c r="A140">
        <v>747.14281944159745</v>
      </c>
      <c r="B140">
        <v>1.5749640825962317</v>
      </c>
      <c r="C140">
        <f t="shared" si="13"/>
        <v>1.5749640825962317E-6</v>
      </c>
    </row>
    <row r="141" spans="1:9" ht="16">
      <c r="A141">
        <v>299.14669240369142</v>
      </c>
      <c r="B141">
        <v>4.012415381347302</v>
      </c>
      <c r="C141">
        <f t="shared" si="13"/>
        <v>4.0124153813473018E-6</v>
      </c>
      <c r="E141" s="29" t="s">
        <v>69</v>
      </c>
      <c r="F141" s="30"/>
      <c r="G141" s="30"/>
      <c r="H141" s="30"/>
      <c r="I141" s="30"/>
    </row>
    <row r="142" spans="1:9" ht="16">
      <c r="A142">
        <v>149.17706047260464</v>
      </c>
      <c r="B142">
        <v>8.035481033920167</v>
      </c>
      <c r="C142">
        <f t="shared" si="13"/>
        <v>8.0354810339201671E-6</v>
      </c>
      <c r="E142" s="30" t="s">
        <v>51</v>
      </c>
      <c r="F142" s="30" t="s">
        <v>52</v>
      </c>
      <c r="G142" s="30" t="s">
        <v>53</v>
      </c>
      <c r="H142" s="30" t="s">
        <v>54</v>
      </c>
      <c r="I142" s="30"/>
    </row>
    <row r="143" spans="1:9">
      <c r="A143">
        <v>69.569315512004565</v>
      </c>
      <c r="B143">
        <v>17.643842227093646</v>
      </c>
      <c r="C143">
        <f t="shared" si="13"/>
        <v>1.7643842227093647E-5</v>
      </c>
      <c r="E143">
        <v>240.8</v>
      </c>
      <c r="F143">
        <v>1998.6111416231631</v>
      </c>
      <c r="G143">
        <v>1.0668300000000001E-5</v>
      </c>
      <c r="H143">
        <f t="shared" ref="H143:H150" si="15">G143*0.6*1310*1000000/12665.71</f>
        <v>0.6620460913758488</v>
      </c>
    </row>
    <row r="144" spans="1:9">
      <c r="A144">
        <v>41.36359404327326</v>
      </c>
      <c r="B144">
        <v>30.552393245311862</v>
      </c>
      <c r="C144">
        <f t="shared" si="13"/>
        <v>3.0552393245311865E-5</v>
      </c>
      <c r="E144">
        <v>246.4</v>
      </c>
      <c r="F144">
        <v>704.97772734071759</v>
      </c>
      <c r="G144">
        <v>2.9978619999999999E-5</v>
      </c>
      <c r="H144">
        <f t="shared" si="15"/>
        <v>1.860392770717157</v>
      </c>
    </row>
    <row r="145" spans="1:9">
      <c r="A145">
        <v>19.554572056517568</v>
      </c>
      <c r="B145">
        <v>68.439267154441993</v>
      </c>
      <c r="C145">
        <f t="shared" si="13"/>
        <v>6.8439267154441987E-5</v>
      </c>
      <c r="E145">
        <v>252</v>
      </c>
      <c r="F145">
        <v>294.6480707429638</v>
      </c>
      <c r="G145">
        <v>7.2243000000000006E-5</v>
      </c>
      <c r="H145">
        <f t="shared" si="15"/>
        <v>4.4832068632551989</v>
      </c>
    </row>
    <row r="146" spans="1:9">
      <c r="A146">
        <v>13.826819253713648</v>
      </c>
      <c r="B146">
        <v>110.33823284008312</v>
      </c>
      <c r="C146">
        <f t="shared" si="13"/>
        <v>1.1033823284008312E-4</v>
      </c>
      <c r="E146">
        <v>257.60000000000002</v>
      </c>
      <c r="F146">
        <v>129.69570190639885</v>
      </c>
      <c r="G146">
        <v>1.6322099999999999E-4</v>
      </c>
      <c r="H146">
        <f t="shared" si="15"/>
        <v>10.129057589349511</v>
      </c>
    </row>
    <row r="147" spans="1:9">
      <c r="A147">
        <v>8.3623849795334806</v>
      </c>
      <c r="B147">
        <v>203.14035402765032</v>
      </c>
      <c r="C147">
        <f t="shared" si="13"/>
        <v>2.031403540276503E-4</v>
      </c>
      <c r="E147">
        <v>263.2</v>
      </c>
      <c r="F147">
        <v>67.975729835429348</v>
      </c>
      <c r="G147">
        <v>3.2434579999999997E-4</v>
      </c>
      <c r="H147">
        <f t="shared" si="15"/>
        <v>20.128030627576344</v>
      </c>
    </row>
    <row r="148" spans="1:9">
      <c r="A148">
        <v>399.74567711116191</v>
      </c>
      <c r="B148">
        <v>2.9326314735871879</v>
      </c>
      <c r="C148">
        <f t="shared" si="13"/>
        <v>2.932631473587188E-6</v>
      </c>
      <c r="E148">
        <v>268.8</v>
      </c>
      <c r="F148">
        <v>33.169637296767498</v>
      </c>
      <c r="G148">
        <v>6.8359620000000003E-4</v>
      </c>
      <c r="H148">
        <f t="shared" si="15"/>
        <v>42.422147135849478</v>
      </c>
    </row>
    <row r="149" spans="1:9">
      <c r="A149">
        <v>145.85081135347519</v>
      </c>
      <c r="B149">
        <v>8.3255654271559418</v>
      </c>
      <c r="C149">
        <f t="shared" si="13"/>
        <v>8.3255654271559417E-6</v>
      </c>
      <c r="E149">
        <v>274.39999999999998</v>
      </c>
      <c r="F149">
        <v>17.601816607087326</v>
      </c>
      <c r="G149">
        <v>1.2821029999999999E-3</v>
      </c>
      <c r="H149">
        <f t="shared" si="15"/>
        <v>79.563874271556841</v>
      </c>
    </row>
    <row r="150" spans="1:9">
      <c r="A150">
        <v>58.848054929535195</v>
      </c>
      <c r="B150">
        <v>20.762009562762827</v>
      </c>
      <c r="C150">
        <f t="shared" si="13"/>
        <v>2.0762009562762829E-5</v>
      </c>
      <c r="E150">
        <v>280</v>
      </c>
      <c r="F150">
        <v>11.73833025754508</v>
      </c>
      <c r="G150">
        <v>2.327108E-3</v>
      </c>
      <c r="H150">
        <f t="shared" si="15"/>
        <v>144.41408243201525</v>
      </c>
    </row>
    <row r="151" spans="1:9">
      <c r="A151">
        <v>40.528798902381496</v>
      </c>
      <c r="B151">
        <v>31.728920315110308</v>
      </c>
      <c r="C151">
        <f t="shared" si="13"/>
        <v>3.1728920315110305E-5</v>
      </c>
    </row>
    <row r="152" spans="1:9" ht="16">
      <c r="A152">
        <v>19.748856174082501</v>
      </c>
      <c r="B152">
        <v>66.624412264531344</v>
      </c>
      <c r="C152">
        <f t="shared" si="13"/>
        <v>6.6624412264531342E-5</v>
      </c>
      <c r="E152" s="29" t="s">
        <v>70</v>
      </c>
      <c r="F152" s="30"/>
      <c r="G152" s="30"/>
      <c r="H152" s="30"/>
      <c r="I152" s="30"/>
    </row>
    <row r="153" spans="1:9" ht="16">
      <c r="A153">
        <v>11.904490053053806</v>
      </c>
      <c r="B153">
        <v>126.40183132668933</v>
      </c>
      <c r="C153">
        <f t="shared" si="13"/>
        <v>1.2640183132668934E-4</v>
      </c>
      <c r="E153" s="30" t="s">
        <v>51</v>
      </c>
      <c r="F153" s="30" t="s">
        <v>52</v>
      </c>
      <c r="G153" s="30" t="s">
        <v>53</v>
      </c>
      <c r="H153" s="30" t="s">
        <v>54</v>
      </c>
      <c r="I153" s="30"/>
    </row>
    <row r="154" spans="1:9">
      <c r="A154">
        <v>402.52777892126852</v>
      </c>
      <c r="B154">
        <v>2.8756307354286248</v>
      </c>
      <c r="C154">
        <f t="shared" si="13"/>
        <v>2.8756307354286248E-6</v>
      </c>
      <c r="E154">
        <v>252</v>
      </c>
      <c r="F154">
        <v>1642.7494145539624</v>
      </c>
      <c r="G154">
        <v>1.286689E-5</v>
      </c>
      <c r="H154">
        <f t="shared" ref="H154:H162" si="16">G154*0.6*1310*1000000/12954.05</f>
        <v>0.78071147942149366</v>
      </c>
    </row>
    <row r="155" spans="1:9">
      <c r="A155">
        <v>164.64077192878949</v>
      </c>
      <c r="B155">
        <v>6.8874404947298258</v>
      </c>
      <c r="C155">
        <f t="shared" si="13"/>
        <v>6.8874404947298257E-6</v>
      </c>
      <c r="E155">
        <v>257.60000000000002</v>
      </c>
      <c r="F155">
        <v>539.53742066564757</v>
      </c>
      <c r="G155">
        <v>3.8825370000000001E-5</v>
      </c>
      <c r="H155">
        <f t="shared" si="16"/>
        <v>2.3557683365433979</v>
      </c>
    </row>
    <row r="156" spans="1:9">
      <c r="A156">
        <v>76.468163063144715</v>
      </c>
      <c r="B156">
        <v>15.578083133326475</v>
      </c>
      <c r="C156">
        <f t="shared" si="13"/>
        <v>1.5578083133326475E-5</v>
      </c>
      <c r="E156">
        <v>263.2</v>
      </c>
      <c r="F156">
        <v>201.82202680980365</v>
      </c>
      <c r="G156">
        <v>1.04063E-4</v>
      </c>
      <c r="H156">
        <f t="shared" si="16"/>
        <v>6.3141270876675639</v>
      </c>
    </row>
    <row r="157" spans="1:9">
      <c r="A157">
        <v>39.475844602607225</v>
      </c>
      <c r="B157">
        <v>30.711063618388316</v>
      </c>
      <c r="C157">
        <f t="shared" si="13"/>
        <v>3.0711063618388313E-5</v>
      </c>
      <c r="E157">
        <v>268.8</v>
      </c>
      <c r="F157">
        <v>104.63998437234663</v>
      </c>
      <c r="G157">
        <v>1.983815E-4</v>
      </c>
      <c r="H157">
        <f t="shared" si="16"/>
        <v>12.036996846546062</v>
      </c>
    </row>
    <row r="158" spans="1:9">
      <c r="A158">
        <v>21.258157860671368</v>
      </c>
      <c r="B158">
        <v>60.126991131111012</v>
      </c>
      <c r="C158">
        <f t="shared" si="13"/>
        <v>6.0126991131111014E-5</v>
      </c>
      <c r="E158">
        <v>274.39999999999998</v>
      </c>
      <c r="F158">
        <v>52.922600315032284</v>
      </c>
      <c r="G158">
        <v>4.1987390000000001E-4</v>
      </c>
      <c r="H158">
        <f t="shared" si="16"/>
        <v>25.47627077246112</v>
      </c>
    </row>
    <row r="159" spans="1:9">
      <c r="A159">
        <v>13.043001473673749</v>
      </c>
      <c r="B159">
        <v>103.95893731176687</v>
      </c>
      <c r="C159">
        <f t="shared" si="13"/>
        <v>1.0395893731176687E-4</v>
      </c>
      <c r="E159">
        <v>280</v>
      </c>
      <c r="F159">
        <v>28.823183904205209</v>
      </c>
      <c r="G159">
        <v>7.6154179999999997E-4</v>
      </c>
      <c r="H159">
        <f t="shared" si="16"/>
        <v>46.207313913409322</v>
      </c>
    </row>
    <row r="160" spans="1:9">
      <c r="A160">
        <v>8.7026608509256622</v>
      </c>
      <c r="B160">
        <v>177.69339815293722</v>
      </c>
      <c r="C160">
        <f t="shared" si="13"/>
        <v>1.7769339815293722E-4</v>
      </c>
      <c r="E160">
        <v>285.60000000000002</v>
      </c>
      <c r="F160">
        <v>16.929236660306263</v>
      </c>
      <c r="G160">
        <v>1.4409539999999999E-3</v>
      </c>
      <c r="H160">
        <f t="shared" si="16"/>
        <v>87.431331822866213</v>
      </c>
    </row>
    <row r="161" spans="1:9">
      <c r="A161">
        <v>5.7275804428568309</v>
      </c>
      <c r="B161">
        <v>343.37573210966247</v>
      </c>
      <c r="C161">
        <f t="shared" si="13"/>
        <v>3.4337573210966248E-4</v>
      </c>
      <c r="E161">
        <v>291.2</v>
      </c>
      <c r="F161">
        <v>10.332138885519305</v>
      </c>
      <c r="G161">
        <v>2.6334090000000002E-3</v>
      </c>
      <c r="H161">
        <f t="shared" si="16"/>
        <v>159.78473712854284</v>
      </c>
    </row>
    <row r="162" spans="1:9">
      <c r="A162">
        <v>3711.2831991537005</v>
      </c>
      <c r="B162">
        <v>0.32119367877712923</v>
      </c>
      <c r="C162">
        <f t="shared" si="13"/>
        <v>3.2119367877712926E-7</v>
      </c>
      <c r="E162">
        <v>296.8</v>
      </c>
      <c r="F162">
        <v>7.182108840767448</v>
      </c>
      <c r="G162">
        <v>4.8036540000000001E-3</v>
      </c>
      <c r="H162">
        <f t="shared" si="16"/>
        <v>291.46653316916337</v>
      </c>
    </row>
    <row r="163" spans="1:9">
      <c r="A163">
        <v>1394.5555087733135</v>
      </c>
      <c r="B163">
        <v>0.84807457288600263</v>
      </c>
      <c r="C163">
        <f t="shared" si="13"/>
        <v>8.4807457288600267E-7</v>
      </c>
    </row>
    <row r="164" spans="1:9" ht="16">
      <c r="A164">
        <v>637.41658053385197</v>
      </c>
      <c r="B164">
        <v>1.8382762745558847</v>
      </c>
      <c r="C164">
        <f t="shared" si="13"/>
        <v>1.8382762745558848E-6</v>
      </c>
      <c r="E164" s="29" t="s">
        <v>71</v>
      </c>
      <c r="F164" s="30"/>
      <c r="G164" s="30"/>
      <c r="H164" s="30"/>
      <c r="I164" s="30"/>
    </row>
    <row r="165" spans="1:9" ht="16">
      <c r="A165">
        <v>228.87996388271222</v>
      </c>
      <c r="B165">
        <v>5.0866086523577438</v>
      </c>
      <c r="C165">
        <f t="shared" si="13"/>
        <v>5.0866086523577437E-6</v>
      </c>
      <c r="E165" s="30" t="s">
        <v>51</v>
      </c>
      <c r="F165" s="30" t="s">
        <v>52</v>
      </c>
      <c r="G165" s="30" t="s">
        <v>53</v>
      </c>
      <c r="H165" s="30" t="s">
        <v>54</v>
      </c>
      <c r="I165" s="30"/>
    </row>
    <row r="166" spans="1:9">
      <c r="A166">
        <v>100.03086542071952</v>
      </c>
      <c r="B166">
        <v>11.665897455495641</v>
      </c>
      <c r="C166">
        <f t="shared" si="13"/>
        <v>1.166589745549564E-5</v>
      </c>
      <c r="E166">
        <v>263.2</v>
      </c>
      <c r="F166">
        <v>128.21309287735423</v>
      </c>
      <c r="G166">
        <v>1.5714489999999999E-4</v>
      </c>
      <c r="H166">
        <f>G166*0.6*1310*1000000/21698.65</f>
        <v>5.6923306933841502</v>
      </c>
    </row>
    <row r="167" spans="1:9">
      <c r="A167">
        <v>51.903758214267846</v>
      </c>
      <c r="B167">
        <v>23.383870423931668</v>
      </c>
      <c r="C167">
        <f t="shared" si="13"/>
        <v>2.3383870423931668E-5</v>
      </c>
      <c r="E167">
        <v>268.8</v>
      </c>
      <c r="F167">
        <v>45.93818135270454</v>
      </c>
      <c r="G167">
        <v>4.4971349999999998E-4</v>
      </c>
      <c r="H167">
        <f>G167*0.6*1310*1000000/21698.65</f>
        <v>16.290175241316856</v>
      </c>
    </row>
    <row r="168" spans="1:9">
      <c r="A168">
        <v>28.068459956008862</v>
      </c>
      <c r="B168">
        <v>45.309862299175883</v>
      </c>
      <c r="C168">
        <f t="shared" si="13"/>
        <v>4.530986229917588E-5</v>
      </c>
      <c r="E168">
        <v>274.39999999999998</v>
      </c>
      <c r="F168">
        <v>23.11813056204344</v>
      </c>
      <c r="G168">
        <v>9.6028119999999996E-4</v>
      </c>
      <c r="H168">
        <f>G168*0.6*1310*1000000/21698.65</f>
        <v>34.784699656430234</v>
      </c>
    </row>
    <row r="169" spans="1:9">
      <c r="A169">
        <v>17.596950914630415</v>
      </c>
      <c r="B169">
        <v>81.23151182318405</v>
      </c>
      <c r="C169">
        <f t="shared" si="13"/>
        <v>8.123151182318405E-5</v>
      </c>
      <c r="E169">
        <v>280</v>
      </c>
      <c r="F169">
        <v>13.038490761285809</v>
      </c>
      <c r="G169">
        <v>1.889796E-3</v>
      </c>
      <c r="H169">
        <f>G169*0.6*1310*1000000/21698.65</f>
        <v>68.454934108803997</v>
      </c>
    </row>
    <row r="170" spans="1:9">
      <c r="A170">
        <v>891.98542621377271</v>
      </c>
      <c r="B170">
        <v>1.4202936709827154</v>
      </c>
      <c r="C170">
        <f t="shared" si="13"/>
        <v>1.4202936709827154E-6</v>
      </c>
      <c r="E170">
        <v>285.60000000000002</v>
      </c>
      <c r="F170">
        <v>7.1104199715971514</v>
      </c>
      <c r="G170">
        <v>4.0731150000000004E-3</v>
      </c>
      <c r="H170">
        <f>G170*0.6*1310*1000000/21698.65</f>
        <v>147.54228442783307</v>
      </c>
    </row>
    <row r="171" spans="1:9">
      <c r="A171">
        <v>371.16089333535012</v>
      </c>
      <c r="B171">
        <v>3.4430789287241188</v>
      </c>
      <c r="C171">
        <f t="shared" si="13"/>
        <v>3.4430789287241186E-6</v>
      </c>
    </row>
    <row r="172" spans="1:9" ht="16">
      <c r="A172">
        <v>173.2785916311548</v>
      </c>
      <c r="B172">
        <v>7.3193759695840717</v>
      </c>
      <c r="C172">
        <f t="shared" si="13"/>
        <v>7.3193759695840717E-6</v>
      </c>
      <c r="E172" s="29" t="s">
        <v>72</v>
      </c>
      <c r="F172" s="30"/>
      <c r="G172" s="30"/>
      <c r="H172" s="30"/>
      <c r="I172" s="30"/>
    </row>
    <row r="173" spans="1:9">
      <c r="A173">
        <v>86.171713589194795</v>
      </c>
      <c r="B173">
        <v>15.310203948573873</v>
      </c>
      <c r="C173">
        <f t="shared" si="13"/>
        <v>1.5310203948573874E-5</v>
      </c>
      <c r="E173" t="s">
        <v>51</v>
      </c>
      <c r="F173" t="s">
        <v>52</v>
      </c>
      <c r="G173" t="s">
        <v>53</v>
      </c>
      <c r="H173" t="s">
        <v>54</v>
      </c>
    </row>
    <row r="174" spans="1:9">
      <c r="A174">
        <v>43.702391773914719</v>
      </c>
      <c r="B174">
        <v>30.950382199352596</v>
      </c>
      <c r="C174">
        <f t="shared" si="13"/>
        <v>3.0950382199352597E-5</v>
      </c>
      <c r="E174">
        <v>252</v>
      </c>
      <c r="F174">
        <v>527.5937895955916</v>
      </c>
      <c r="G174">
        <v>4.0646080000000002E-5</v>
      </c>
      <c r="H174">
        <f t="shared" ref="H174:H180" si="17">G174*0.6*1310*1000000/13586.93</f>
        <v>2.3513640594306437</v>
      </c>
    </row>
    <row r="175" spans="1:9">
      <c r="A175">
        <v>23.978695047074098</v>
      </c>
      <c r="B175">
        <v>58.210391666157697</v>
      </c>
      <c r="C175">
        <f t="shared" si="13"/>
        <v>5.8210391666157697E-5</v>
      </c>
      <c r="E175">
        <v>257.60000000000002</v>
      </c>
      <c r="F175">
        <v>225.30408774086413</v>
      </c>
      <c r="G175">
        <v>9.3048609999999996E-5</v>
      </c>
      <c r="H175">
        <f t="shared" si="17"/>
        <v>5.3828353763506538</v>
      </c>
    </row>
    <row r="176" spans="1:9">
      <c r="A176">
        <v>14.333675328347086</v>
      </c>
      <c r="B176">
        <v>105.04390979050875</v>
      </c>
      <c r="C176">
        <f t="shared" si="13"/>
        <v>1.0504390979050875E-4</v>
      </c>
      <c r="E176">
        <v>263.2</v>
      </c>
      <c r="F176">
        <v>95.288659655852882</v>
      </c>
      <c r="G176">
        <v>2.2137320000000001E-4</v>
      </c>
      <c r="H176">
        <f t="shared" si="17"/>
        <v>12.806376068766086</v>
      </c>
    </row>
    <row r="177" spans="1:9">
      <c r="A177">
        <v>9.4314723027337113</v>
      </c>
      <c r="B177">
        <v>184.85071718683199</v>
      </c>
      <c r="C177">
        <f t="shared" si="13"/>
        <v>1.84850717186832E-4</v>
      </c>
      <c r="E177">
        <v>268.8</v>
      </c>
      <c r="F177">
        <v>50.785575951805008</v>
      </c>
      <c r="G177">
        <v>4.2177099999999998E-4</v>
      </c>
      <c r="H177">
        <f t="shared" si="17"/>
        <v>24.399331269094635</v>
      </c>
    </row>
    <row r="178" spans="1:9">
      <c r="A178">
        <v>5.7990936477923682</v>
      </c>
      <c r="B178">
        <v>359.16276720820861</v>
      </c>
      <c r="C178">
        <f t="shared" si="13"/>
        <v>3.5916276720820859E-4</v>
      </c>
      <c r="E178">
        <v>274.39999999999998</v>
      </c>
      <c r="F178">
        <v>26.019368819212215</v>
      </c>
      <c r="G178">
        <v>8.6905269999999995E-4</v>
      </c>
      <c r="H178">
        <f t="shared" si="17"/>
        <v>50.27444920964485</v>
      </c>
    </row>
    <row r="179" spans="1:9">
      <c r="A179">
        <v>6875.3981288563764</v>
      </c>
      <c r="B179">
        <v>0.18775692153047391</v>
      </c>
      <c r="C179">
        <f t="shared" si="13"/>
        <v>1.877569215304739E-7</v>
      </c>
      <c r="E179">
        <v>280</v>
      </c>
      <c r="F179">
        <v>16.111270406649712</v>
      </c>
      <c r="G179">
        <v>1.5754860000000001E-3</v>
      </c>
      <c r="H179">
        <f t="shared" si="17"/>
        <v>91.141412813637814</v>
      </c>
    </row>
    <row r="180" spans="1:9">
      <c r="A180">
        <v>1877.8185948741184</v>
      </c>
      <c r="B180">
        <v>0.66975602884624252</v>
      </c>
      <c r="C180">
        <f t="shared" si="13"/>
        <v>6.6975602884624253E-7</v>
      </c>
      <c r="E180">
        <v>285.60000000000002</v>
      </c>
      <c r="F180">
        <v>9.6977331233181268</v>
      </c>
      <c r="G180">
        <v>2.792555E-3</v>
      </c>
      <c r="H180">
        <f t="shared" si="17"/>
        <v>161.5485050706819</v>
      </c>
    </row>
    <row r="181" spans="1:9">
      <c r="A181">
        <v>665.58834737899838</v>
      </c>
      <c r="B181">
        <v>1.9104499893947635</v>
      </c>
      <c r="C181">
        <f t="shared" si="13"/>
        <v>1.9104499893947634E-6</v>
      </c>
    </row>
    <row r="182" spans="1:9" ht="16">
      <c r="A182">
        <v>309.9837670872331</v>
      </c>
      <c r="B182">
        <v>4.1023076994014955</v>
      </c>
      <c r="C182">
        <f t="shared" si="13"/>
        <v>4.1023076994014959E-6</v>
      </c>
      <c r="E182" s="29" t="s">
        <v>73</v>
      </c>
      <c r="F182" s="30"/>
      <c r="G182" s="30"/>
      <c r="H182" s="30"/>
      <c r="I182" s="30"/>
    </row>
    <row r="183" spans="1:9" ht="16">
      <c r="A183">
        <v>142.36089832207264</v>
      </c>
      <c r="B183">
        <v>9.0455199793428438</v>
      </c>
      <c r="C183">
        <f t="shared" si="13"/>
        <v>9.0455199793428431E-6</v>
      </c>
      <c r="E183" s="30" t="s">
        <v>51</v>
      </c>
      <c r="F183" s="30" t="s">
        <v>52</v>
      </c>
      <c r="G183" s="30" t="s">
        <v>53</v>
      </c>
      <c r="H183" s="30" t="s">
        <v>54</v>
      </c>
      <c r="I183" s="30"/>
    </row>
    <row r="184" spans="1:9">
      <c r="A184">
        <v>55.587671800483868</v>
      </c>
      <c r="B184">
        <v>23.529019246198253</v>
      </c>
      <c r="C184">
        <f t="shared" si="13"/>
        <v>2.3529019246198254E-5</v>
      </c>
      <c r="E184">
        <v>268.8</v>
      </c>
      <c r="F184">
        <v>208.66912012045736</v>
      </c>
      <c r="G184">
        <v>1.000557E-4</v>
      </c>
      <c r="H184">
        <f t="shared" ref="H184:H190" si="18">G184*0.6*1310*1000000/13890.92</f>
        <v>5.6615242330961513</v>
      </c>
    </row>
    <row r="185" spans="1:9">
      <c r="A185">
        <v>36.250681140002889</v>
      </c>
      <c r="B185">
        <v>37.185168531036446</v>
      </c>
      <c r="C185">
        <f t="shared" si="13"/>
        <v>3.7185168531036447E-5</v>
      </c>
      <c r="E185">
        <v>274.39999999999998</v>
      </c>
      <c r="F185">
        <v>95.579278226141909</v>
      </c>
      <c r="G185">
        <v>2.1806749999999999E-4</v>
      </c>
      <c r="H185">
        <f t="shared" si="18"/>
        <v>12.33907149418469</v>
      </c>
    </row>
    <row r="186" spans="1:9">
      <c r="A186">
        <v>19.635289616343183</v>
      </c>
      <c r="B186">
        <v>72.942404806477498</v>
      </c>
      <c r="C186">
        <f t="shared" si="13"/>
        <v>7.2942404806477503E-5</v>
      </c>
      <c r="E186">
        <v>280</v>
      </c>
      <c r="F186">
        <v>57.830552243438241</v>
      </c>
      <c r="G186">
        <v>3.7332590000000002E-4</v>
      </c>
      <c r="H186">
        <f t="shared" si="18"/>
        <v>21.124170134159581</v>
      </c>
    </row>
    <row r="187" spans="1:9">
      <c r="A187">
        <v>11.326893676204735</v>
      </c>
      <c r="B187">
        <v>140.06823178435405</v>
      </c>
      <c r="C187">
        <f t="shared" si="13"/>
        <v>1.4006823178435405E-4</v>
      </c>
      <c r="E187">
        <v>285.60000000000002</v>
      </c>
      <c r="F187">
        <v>29.970616941528029</v>
      </c>
      <c r="G187">
        <v>7.7617720000000003E-4</v>
      </c>
      <c r="H187">
        <f t="shared" si="18"/>
        <v>43.918997388221946</v>
      </c>
    </row>
    <row r="188" spans="1:9">
      <c r="A188">
        <v>396.47734685176181</v>
      </c>
      <c r="B188">
        <v>3.2320346283064412</v>
      </c>
      <c r="C188">
        <f t="shared" si="13"/>
        <v>3.2320346283064412E-6</v>
      </c>
      <c r="E188">
        <v>291.2</v>
      </c>
      <c r="F188">
        <v>16.977623596284232</v>
      </c>
      <c r="G188">
        <v>1.3969049999999999E-3</v>
      </c>
      <c r="H188">
        <f t="shared" si="18"/>
        <v>79.04208864495655</v>
      </c>
    </row>
    <row r="189" spans="1:9">
      <c r="A189">
        <v>208.60609053697615</v>
      </c>
      <c r="B189">
        <v>6.1836432167699797</v>
      </c>
      <c r="C189">
        <f t="shared" si="13"/>
        <v>6.1836432167699797E-6</v>
      </c>
      <c r="E189">
        <v>296.8</v>
      </c>
      <c r="F189">
        <v>10.107444880584184</v>
      </c>
      <c r="G189">
        <v>2.4566380000000001E-3</v>
      </c>
      <c r="H189">
        <f t="shared" si="18"/>
        <v>139.0057294981182</v>
      </c>
    </row>
    <row r="190" spans="1:9">
      <c r="A190">
        <v>117.00277424019686</v>
      </c>
      <c r="B190">
        <v>11.295624236975348</v>
      </c>
      <c r="C190">
        <f t="shared" si="13"/>
        <v>1.1295624236975348E-5</v>
      </c>
      <c r="E190">
        <v>302.39999999999998</v>
      </c>
      <c r="F190">
        <v>6.6818508193816406</v>
      </c>
      <c r="G190">
        <v>4.2967209999999999E-3</v>
      </c>
      <c r="H190">
        <f t="shared" si="18"/>
        <v>243.12448030799973</v>
      </c>
    </row>
    <row r="191" spans="1:9">
      <c r="A191">
        <v>49.090027303070826</v>
      </c>
      <c r="B191">
        <v>27.262561065631953</v>
      </c>
      <c r="C191">
        <f t="shared" si="13"/>
        <v>2.7262561065631954E-5</v>
      </c>
    </row>
    <row r="192" spans="1:9" ht="16">
      <c r="A192">
        <v>30.319024621075844</v>
      </c>
      <c r="B192">
        <v>47.003696351677469</v>
      </c>
      <c r="C192">
        <f t="shared" si="13"/>
        <v>4.7003696351677469E-5</v>
      </c>
      <c r="E192" s="29" t="s">
        <v>74</v>
      </c>
      <c r="F192" s="30"/>
      <c r="G192" s="30"/>
      <c r="H192" s="30"/>
      <c r="I192" s="30"/>
    </row>
    <row r="193" spans="1:9" ht="16">
      <c r="A193">
        <v>15.21506028610988</v>
      </c>
      <c r="B193">
        <v>99.887980409785641</v>
      </c>
      <c r="C193">
        <f t="shared" si="13"/>
        <v>9.9887980409785638E-5</v>
      </c>
      <c r="E193" s="30" t="s">
        <v>51</v>
      </c>
      <c r="F193" s="30" t="s">
        <v>52</v>
      </c>
      <c r="G193" s="30" t="s">
        <v>53</v>
      </c>
      <c r="H193" s="30" t="s">
        <v>54</v>
      </c>
      <c r="I193" s="30"/>
    </row>
    <row r="194" spans="1:9">
      <c r="A194">
        <v>9.3368767945967921</v>
      </c>
      <c r="B194">
        <v>175.45941513273081</v>
      </c>
      <c r="C194">
        <f t="shared" si="13"/>
        <v>1.7545941513273081E-4</v>
      </c>
      <c r="E194">
        <v>246.4</v>
      </c>
      <c r="F194">
        <v>2411.4455350689364</v>
      </c>
      <c r="G194">
        <v>8.7440990000000005E-6</v>
      </c>
      <c r="H194">
        <f t="shared" ref="H194:H202" si="19">G194*0.6*1310*1000000/13698.93</f>
        <v>0.50170793003541148</v>
      </c>
    </row>
    <row r="195" spans="1:9">
      <c r="A195">
        <v>6.862142833718984</v>
      </c>
      <c r="B195">
        <v>300.36193015662712</v>
      </c>
      <c r="C195">
        <f t="shared" ref="C195:C258" si="20">B195/1000000</f>
        <v>3.0036193015662714E-4</v>
      </c>
      <c r="E195">
        <v>252</v>
      </c>
      <c r="F195">
        <v>747.14281944159745</v>
      </c>
      <c r="G195">
        <v>2.744952E-5</v>
      </c>
      <c r="H195">
        <f t="shared" si="19"/>
        <v>1.5749640825962317</v>
      </c>
    </row>
    <row r="196" spans="1:9">
      <c r="A196">
        <v>5.6313689709185439</v>
      </c>
      <c r="B196">
        <v>560.17591066105149</v>
      </c>
      <c r="C196">
        <f t="shared" si="20"/>
        <v>5.6017591066105145E-4</v>
      </c>
      <c r="E196">
        <v>257.60000000000002</v>
      </c>
      <c r="F196">
        <v>299.14669240369142</v>
      </c>
      <c r="G196">
        <v>6.9931039999999994E-5</v>
      </c>
      <c r="H196">
        <f t="shared" si="19"/>
        <v>4.012415381347302</v>
      </c>
    </row>
    <row r="197" spans="1:9">
      <c r="A197">
        <v>158.56711599240231</v>
      </c>
      <c r="B197">
        <v>8.3105712467053916</v>
      </c>
      <c r="C197">
        <f t="shared" si="20"/>
        <v>8.3105712467053919E-6</v>
      </c>
      <c r="E197">
        <v>263.2</v>
      </c>
      <c r="F197">
        <v>149.17706047260464</v>
      </c>
      <c r="G197">
        <v>1.4004769999999999E-4</v>
      </c>
      <c r="H197">
        <f t="shared" si="19"/>
        <v>8.035481033920167</v>
      </c>
    </row>
    <row r="198" spans="1:9">
      <c r="A198">
        <v>65.869264182816082</v>
      </c>
      <c r="B198">
        <v>20.830249526599964</v>
      </c>
      <c r="C198">
        <f t="shared" si="20"/>
        <v>2.0830249526599963E-5</v>
      </c>
      <c r="E198">
        <v>268.8</v>
      </c>
      <c r="F198">
        <v>69.569315512004565</v>
      </c>
      <c r="G198">
        <v>3.075086E-4</v>
      </c>
      <c r="H198">
        <f t="shared" si="19"/>
        <v>17.643842227093646</v>
      </c>
    </row>
    <row r="199" spans="1:9">
      <c r="A199">
        <v>31.338294881260918</v>
      </c>
      <c r="B199">
        <v>44.211362352542281</v>
      </c>
      <c r="C199">
        <f t="shared" si="20"/>
        <v>4.421136235254228E-5</v>
      </c>
      <c r="E199">
        <v>274.39999999999998</v>
      </c>
      <c r="F199">
        <v>41.36359404327326</v>
      </c>
      <c r="G199">
        <v>5.3248740000000003E-4</v>
      </c>
      <c r="H199">
        <f t="shared" si="19"/>
        <v>30.552393245311862</v>
      </c>
    </row>
    <row r="200" spans="1:9">
      <c r="A200">
        <v>16.438192105585209</v>
      </c>
      <c r="B200">
        <v>87.736943275160556</v>
      </c>
      <c r="C200">
        <f t="shared" si="20"/>
        <v>8.7736943275160551E-5</v>
      </c>
      <c r="E200">
        <v>280</v>
      </c>
      <c r="F200">
        <v>19.554572056517568</v>
      </c>
      <c r="G200">
        <v>1.1928049999999999E-3</v>
      </c>
      <c r="H200">
        <f t="shared" si="19"/>
        <v>68.439267154441993</v>
      </c>
    </row>
    <row r="201" spans="1:9">
      <c r="A201">
        <v>11.40970104595748</v>
      </c>
      <c r="B201">
        <v>152.15770762429949</v>
      </c>
      <c r="C201">
        <f t="shared" si="20"/>
        <v>1.521577076242995E-4</v>
      </c>
      <c r="E201">
        <v>285.60000000000002</v>
      </c>
      <c r="F201">
        <v>13.826819253713648</v>
      </c>
      <c r="G201">
        <v>1.9230479999999999E-3</v>
      </c>
      <c r="H201">
        <f t="shared" si="19"/>
        <v>110.33823284008312</v>
      </c>
    </row>
    <row r="202" spans="1:9">
      <c r="A202">
        <v>7.2122001676963832</v>
      </c>
      <c r="B202">
        <v>297.32177464239101</v>
      </c>
      <c r="C202">
        <f t="shared" si="20"/>
        <v>2.97321774642391E-4</v>
      </c>
      <c r="E202">
        <v>291.2</v>
      </c>
      <c r="F202">
        <v>8.3623849795334806</v>
      </c>
      <c r="G202">
        <v>3.540465E-3</v>
      </c>
      <c r="H202">
        <f t="shared" si="19"/>
        <v>203.14035402765032</v>
      </c>
    </row>
    <row r="203" spans="1:9">
      <c r="A203">
        <v>4.9414602088713169</v>
      </c>
      <c r="B203">
        <v>552.07856393459406</v>
      </c>
      <c r="C203">
        <f t="shared" si="20"/>
        <v>5.5207856393459402E-4</v>
      </c>
    </row>
    <row r="204" spans="1:9" ht="16">
      <c r="A204">
        <v>416.01828413919588</v>
      </c>
      <c r="B204">
        <v>3.1723797214229501</v>
      </c>
      <c r="C204">
        <f t="shared" si="20"/>
        <v>3.1723797214229502E-6</v>
      </c>
      <c r="E204" s="29" t="s">
        <v>75</v>
      </c>
      <c r="F204" s="30"/>
      <c r="G204" s="30"/>
      <c r="H204" s="30"/>
      <c r="I204" s="30"/>
    </row>
    <row r="205" spans="1:9" ht="16">
      <c r="A205">
        <v>198.10979409058373</v>
      </c>
      <c r="B205">
        <v>6.6478598977202656</v>
      </c>
      <c r="C205">
        <f t="shared" si="20"/>
        <v>6.647859897720266E-6</v>
      </c>
      <c r="E205" s="30" t="s">
        <v>51</v>
      </c>
      <c r="F205" s="30" t="s">
        <v>52</v>
      </c>
      <c r="G205" s="30" t="s">
        <v>53</v>
      </c>
      <c r="H205" s="30" t="s">
        <v>54</v>
      </c>
      <c r="I205" s="30"/>
    </row>
    <row r="206" spans="1:9">
      <c r="A206">
        <v>80.122837430683035</v>
      </c>
      <c r="B206">
        <v>16.301267557249119</v>
      </c>
      <c r="C206">
        <f t="shared" si="20"/>
        <v>1.6301267557249118E-5</v>
      </c>
      <c r="E206">
        <v>252</v>
      </c>
      <c r="F206">
        <v>399.74567711116191</v>
      </c>
      <c r="G206">
        <v>5.1814300000000003E-5</v>
      </c>
      <c r="H206">
        <f t="shared" ref="H206:H211" si="21">G206*0.6*1310*1000000/13887.2</f>
        <v>2.9326314735871879</v>
      </c>
    </row>
    <row r="207" spans="1:9">
      <c r="A207">
        <v>41.585084223212263</v>
      </c>
      <c r="B207">
        <v>34.423180514712143</v>
      </c>
      <c r="C207">
        <f t="shared" si="20"/>
        <v>3.4423180514712145E-5</v>
      </c>
      <c r="E207">
        <v>257.60000000000002</v>
      </c>
      <c r="F207">
        <v>145.85081135347519</v>
      </c>
      <c r="G207">
        <v>1.470977E-4</v>
      </c>
      <c r="H207">
        <f t="shared" si="21"/>
        <v>8.3255654271559418</v>
      </c>
    </row>
    <row r="208" spans="1:9">
      <c r="A208">
        <v>21.436396863353416</v>
      </c>
      <c r="B208">
        <v>68.267085076368701</v>
      </c>
      <c r="C208">
        <f t="shared" si="20"/>
        <v>6.8267085076368695E-5</v>
      </c>
      <c r="E208">
        <v>263.2</v>
      </c>
      <c r="F208">
        <v>58.848054929535195</v>
      </c>
      <c r="G208">
        <v>3.6682719999999998E-4</v>
      </c>
      <c r="H208">
        <f t="shared" si="21"/>
        <v>20.762009562762827</v>
      </c>
    </row>
    <row r="209" spans="1:9">
      <c r="A209">
        <v>12.546912490335384</v>
      </c>
      <c r="B209">
        <v>132.685969549974</v>
      </c>
      <c r="C209">
        <f t="shared" si="20"/>
        <v>1.3268596954997401E-4</v>
      </c>
      <c r="E209">
        <v>268.8</v>
      </c>
      <c r="F209">
        <v>40.528798902381496</v>
      </c>
      <c r="G209">
        <v>5.6059269999999997E-4</v>
      </c>
      <c r="H209">
        <f t="shared" si="21"/>
        <v>31.728920315110308</v>
      </c>
    </row>
    <row r="210" spans="1:9">
      <c r="A210">
        <v>7.743498709384312</v>
      </c>
      <c r="B210">
        <v>236.69820072458293</v>
      </c>
      <c r="C210">
        <f t="shared" si="20"/>
        <v>2.3669820072458293E-4</v>
      </c>
      <c r="E210">
        <v>274.39999999999998</v>
      </c>
      <c r="F210">
        <v>19.748856174082501</v>
      </c>
      <c r="G210">
        <v>1.1771329999999999E-3</v>
      </c>
      <c r="H210">
        <f t="shared" si="21"/>
        <v>66.624412264531344</v>
      </c>
    </row>
    <row r="211" spans="1:9">
      <c r="A211">
        <v>561.51281425889442</v>
      </c>
      <c r="B211">
        <v>2.2008305064092823</v>
      </c>
      <c r="C211">
        <f t="shared" si="20"/>
        <v>2.2008305064092822E-6</v>
      </c>
      <c r="E211">
        <v>280</v>
      </c>
      <c r="F211">
        <v>11.904490053053806</v>
      </c>
      <c r="G211">
        <v>2.233292E-3</v>
      </c>
      <c r="H211">
        <f t="shared" si="21"/>
        <v>126.40183132668933</v>
      </c>
    </row>
    <row r="212" spans="1:9">
      <c r="A212">
        <v>268.44359026585073</v>
      </c>
      <c r="B212">
        <v>4.5746713732758275</v>
      </c>
      <c r="C212">
        <f t="shared" si="20"/>
        <v>4.5746713732758276E-6</v>
      </c>
    </row>
    <row r="213" spans="1:9" ht="16">
      <c r="A213">
        <v>111.17399571714799</v>
      </c>
      <c r="B213">
        <v>11.362886621666549</v>
      </c>
      <c r="C213">
        <f t="shared" si="20"/>
        <v>1.1362886621666549E-5</v>
      </c>
      <c r="E213" s="29" t="s">
        <v>76</v>
      </c>
      <c r="F213" s="30"/>
      <c r="G213" s="30"/>
      <c r="H213" s="30"/>
      <c r="I213" s="30"/>
    </row>
    <row r="214" spans="1:9" ht="16">
      <c r="A214">
        <v>53.792960995012344</v>
      </c>
      <c r="B214">
        <v>24.495334168748933</v>
      </c>
      <c r="C214">
        <f t="shared" si="20"/>
        <v>2.4495334168748931E-5</v>
      </c>
      <c r="E214" s="30" t="s">
        <v>51</v>
      </c>
      <c r="F214" s="30" t="s">
        <v>52</v>
      </c>
      <c r="G214" s="30" t="s">
        <v>53</v>
      </c>
      <c r="H214" s="30" t="s">
        <v>54</v>
      </c>
      <c r="I214" s="30"/>
    </row>
    <row r="215" spans="1:9">
      <c r="A215">
        <v>28.242345168535344</v>
      </c>
      <c r="B215">
        <v>47.979238979509248</v>
      </c>
      <c r="C215">
        <f t="shared" si="20"/>
        <v>4.7979238979509246E-5</v>
      </c>
      <c r="E215">
        <v>263.2</v>
      </c>
      <c r="F215">
        <v>402.52777892126852</v>
      </c>
      <c r="G215">
        <v>5.1919329999999998E-5</v>
      </c>
      <c r="H215">
        <f t="shared" ref="H215:H222" si="22">G215*0.6*1310*1000000/14191.18</f>
        <v>2.8756307354286248</v>
      </c>
    </row>
    <row r="216" spans="1:9">
      <c r="A216">
        <v>15.991043392382688</v>
      </c>
      <c r="B216">
        <v>91.750922843401682</v>
      </c>
      <c r="C216">
        <f t="shared" si="20"/>
        <v>9.1750922843401679E-5</v>
      </c>
      <c r="E216">
        <v>268.8</v>
      </c>
      <c r="F216">
        <v>164.64077192878949</v>
      </c>
      <c r="G216">
        <v>1.2435230000000001E-4</v>
      </c>
      <c r="H216">
        <f t="shared" si="22"/>
        <v>6.8874404947298258</v>
      </c>
    </row>
    <row r="217" spans="1:9">
      <c r="A217">
        <v>10.59150683204348</v>
      </c>
      <c r="B217">
        <v>146.24015861864578</v>
      </c>
      <c r="C217">
        <f t="shared" si="20"/>
        <v>1.4624015861864579E-4</v>
      </c>
      <c r="E217">
        <v>274.39999999999998</v>
      </c>
      <c r="F217">
        <v>76.468163063144715</v>
      </c>
      <c r="G217">
        <v>2.8126129999999998E-4</v>
      </c>
      <c r="H217">
        <f t="shared" si="22"/>
        <v>15.578083133326475</v>
      </c>
    </row>
    <row r="218" spans="1:9">
      <c r="A218">
        <v>6.6511013292097925</v>
      </c>
      <c r="B218">
        <v>280.01744398929503</v>
      </c>
      <c r="C218">
        <f t="shared" si="20"/>
        <v>2.8001744398929501E-4</v>
      </c>
      <c r="E218">
        <v>280</v>
      </c>
      <c r="F218">
        <v>39.475844602607225</v>
      </c>
      <c r="G218">
        <v>5.5448629999999997E-4</v>
      </c>
      <c r="H218">
        <f t="shared" si="22"/>
        <v>30.711063618388316</v>
      </c>
    </row>
    <row r="219" spans="1:9">
      <c r="A219">
        <v>5.730872062218352</v>
      </c>
      <c r="B219">
        <v>567.84441051299825</v>
      </c>
      <c r="C219">
        <f t="shared" si="20"/>
        <v>5.6784441051299823E-4</v>
      </c>
      <c r="E219">
        <v>285.60000000000002</v>
      </c>
      <c r="F219">
        <v>21.258157860671368</v>
      </c>
      <c r="G219">
        <v>1.0855890000000001E-3</v>
      </c>
      <c r="H219">
        <f t="shared" si="22"/>
        <v>60.126991131111012</v>
      </c>
    </row>
    <row r="220" spans="1:9">
      <c r="A220">
        <v>222.72675504898729</v>
      </c>
      <c r="B220">
        <v>6.1260129684004454</v>
      </c>
      <c r="C220">
        <f t="shared" si="20"/>
        <v>6.1260129684004457E-6</v>
      </c>
      <c r="E220">
        <v>291.2</v>
      </c>
      <c r="F220">
        <v>13.043001473673749</v>
      </c>
      <c r="G220">
        <v>1.876972E-3</v>
      </c>
      <c r="H220">
        <f t="shared" si="22"/>
        <v>103.95893731176687</v>
      </c>
    </row>
    <row r="221" spans="1:9">
      <c r="A221">
        <v>114.04655009256487</v>
      </c>
      <c r="B221">
        <v>12.376116670661554</v>
      </c>
      <c r="C221">
        <f t="shared" si="20"/>
        <v>1.2376116670661554E-5</v>
      </c>
      <c r="E221">
        <v>296.8</v>
      </c>
      <c r="F221">
        <v>8.7026608509256622</v>
      </c>
      <c r="G221">
        <v>3.2082429999999999E-3</v>
      </c>
      <c r="H221">
        <f t="shared" si="22"/>
        <v>177.69339815293722</v>
      </c>
    </row>
    <row r="222" spans="1:9">
      <c r="A222">
        <v>60.942531794377523</v>
      </c>
      <c r="B222">
        <v>23.561284405960372</v>
      </c>
      <c r="C222">
        <f t="shared" si="20"/>
        <v>2.3561284405960371E-5</v>
      </c>
      <c r="E222">
        <v>302.39999999999998</v>
      </c>
      <c r="F222">
        <v>5.7275804428568309</v>
      </c>
      <c r="G222">
        <v>6.1996270000000001E-3</v>
      </c>
      <c r="H222">
        <f t="shared" si="22"/>
        <v>343.37573210966247</v>
      </c>
    </row>
    <row r="223" spans="1:9">
      <c r="A223">
        <v>29.548904903667683</v>
      </c>
      <c r="B223">
        <v>49.632198485937998</v>
      </c>
      <c r="C223">
        <f t="shared" si="20"/>
        <v>4.9632198485938001E-5</v>
      </c>
    </row>
    <row r="224" spans="1:9" ht="16">
      <c r="A224">
        <v>18.064629849100296</v>
      </c>
      <c r="B224">
        <v>85.497098713646508</v>
      </c>
      <c r="C224">
        <f t="shared" si="20"/>
        <v>8.5497098713646508E-5</v>
      </c>
      <c r="E224" s="29" t="s">
        <v>77</v>
      </c>
      <c r="F224" s="30"/>
      <c r="G224" s="30"/>
      <c r="H224" s="30"/>
      <c r="I224" s="30"/>
    </row>
    <row r="225" spans="1:9" ht="16">
      <c r="A225">
        <v>10.693158160878536</v>
      </c>
      <c r="B225">
        <v>158.48523340124638</v>
      </c>
      <c r="C225">
        <f t="shared" si="20"/>
        <v>1.5848523340124637E-4</v>
      </c>
      <c r="E225" s="30" t="s">
        <v>51</v>
      </c>
      <c r="F225" s="30" t="s">
        <v>52</v>
      </c>
      <c r="G225" s="30" t="s">
        <v>53</v>
      </c>
      <c r="H225" s="30" t="s">
        <v>54</v>
      </c>
      <c r="I225" s="30"/>
    </row>
    <row r="226" spans="1:9">
      <c r="A226">
        <v>7.0832521708221829</v>
      </c>
      <c r="B226">
        <v>260.01886834851388</v>
      </c>
      <c r="C226">
        <f t="shared" si="20"/>
        <v>2.6001886834851385E-4</v>
      </c>
      <c r="E226">
        <v>240.8</v>
      </c>
      <c r="F226">
        <v>3711.2831991537005</v>
      </c>
      <c r="G226">
        <v>5.7206760000000003E-6</v>
      </c>
      <c r="H226">
        <f t="shared" ref="H226:H233" si="23">G226*0.6*1310*1000000/13999.19</f>
        <v>0.32119367877712923</v>
      </c>
    </row>
    <row r="227" spans="1:9">
      <c r="A227">
        <v>4.9343943902186354</v>
      </c>
      <c r="B227">
        <v>523.89134358021738</v>
      </c>
      <c r="C227">
        <f t="shared" si="20"/>
        <v>5.2389134358021741E-4</v>
      </c>
      <c r="E227">
        <v>246.4</v>
      </c>
      <c r="F227">
        <v>1394.5555087733135</v>
      </c>
      <c r="G227">
        <v>1.510478E-5</v>
      </c>
      <c r="H227">
        <f t="shared" si="23"/>
        <v>0.84807457288600263</v>
      </c>
    </row>
    <row r="228" spans="1:9">
      <c r="A228">
        <v>1012.6966636636807</v>
      </c>
      <c r="B228">
        <v>1.2399154288032603</v>
      </c>
      <c r="C228">
        <f t="shared" si="20"/>
        <v>1.2399154288032602E-6</v>
      </c>
      <c r="E228">
        <v>252</v>
      </c>
      <c r="F228">
        <v>637.41658053385197</v>
      </c>
      <c r="G228">
        <v>3.274094E-5</v>
      </c>
      <c r="H228">
        <f t="shared" si="23"/>
        <v>1.8382762745558847</v>
      </c>
    </row>
    <row r="229" spans="1:9">
      <c r="A229">
        <v>314.60378237327706</v>
      </c>
      <c r="B229">
        <v>4.057216264188173</v>
      </c>
      <c r="C229">
        <f t="shared" si="20"/>
        <v>4.057216264188173E-6</v>
      </c>
      <c r="E229">
        <v>257.60000000000002</v>
      </c>
      <c r="F229">
        <v>228.87996388271222</v>
      </c>
      <c r="G229">
        <v>9.0595930000000007E-5</v>
      </c>
      <c r="H229">
        <f t="shared" si="23"/>
        <v>5.0866086523577438</v>
      </c>
    </row>
    <row r="230" spans="1:9">
      <c r="A230">
        <v>138.77489956817703</v>
      </c>
      <c r="B230">
        <v>9.1345905138631487</v>
      </c>
      <c r="C230">
        <f t="shared" si="20"/>
        <v>9.134590513863149E-6</v>
      </c>
      <c r="E230">
        <v>263.2</v>
      </c>
      <c r="F230">
        <v>100.03086542071952</v>
      </c>
      <c r="G230">
        <v>2.0777750000000001E-4</v>
      </c>
      <c r="H230">
        <f t="shared" si="23"/>
        <v>11.665897455495641</v>
      </c>
    </row>
    <row r="231" spans="1:9">
      <c r="A231">
        <v>76.405077232791996</v>
      </c>
      <c r="B231">
        <v>17.205851613141174</v>
      </c>
      <c r="C231">
        <f t="shared" si="20"/>
        <v>1.7205851613141174E-5</v>
      </c>
      <c r="E231">
        <v>268.8</v>
      </c>
      <c r="F231">
        <v>51.903758214267846</v>
      </c>
      <c r="G231">
        <v>4.1648249999999998E-4</v>
      </c>
      <c r="H231">
        <f t="shared" si="23"/>
        <v>23.383870423931668</v>
      </c>
    </row>
    <row r="232" spans="1:9">
      <c r="A232">
        <v>33.496304563967612</v>
      </c>
      <c r="B232">
        <v>40.617186984223579</v>
      </c>
      <c r="C232">
        <f t="shared" si="20"/>
        <v>4.0617186984223577E-5</v>
      </c>
      <c r="E232">
        <v>274.39999999999998</v>
      </c>
      <c r="F232">
        <v>28.068459956008862</v>
      </c>
      <c r="G232">
        <v>8.0699920000000004E-4</v>
      </c>
      <c r="H232">
        <f t="shared" si="23"/>
        <v>45.309862299175883</v>
      </c>
    </row>
    <row r="233" spans="1:9">
      <c r="A233">
        <v>19.743168375473591</v>
      </c>
      <c r="B233">
        <v>70.077142633214379</v>
      </c>
      <c r="C233">
        <f t="shared" si="20"/>
        <v>7.0077142633214376E-5</v>
      </c>
      <c r="E233">
        <v>280</v>
      </c>
      <c r="F233">
        <v>17.596950914630415</v>
      </c>
      <c r="G233">
        <v>1.4467880000000001E-3</v>
      </c>
      <c r="H233">
        <f t="shared" si="23"/>
        <v>81.23151182318405</v>
      </c>
    </row>
    <row r="234" spans="1:9">
      <c r="A234">
        <v>11.792759513843672</v>
      </c>
      <c r="B234">
        <v>134.85699473504653</v>
      </c>
      <c r="C234">
        <f t="shared" si="20"/>
        <v>1.3485699473504651E-4</v>
      </c>
    </row>
    <row r="235" spans="1:9" ht="16">
      <c r="A235">
        <v>7.9456677233545356</v>
      </c>
      <c r="B235">
        <v>250.52099711395715</v>
      </c>
      <c r="C235">
        <f t="shared" si="20"/>
        <v>2.5052099711395716E-4</v>
      </c>
      <c r="E235" s="29" t="s">
        <v>78</v>
      </c>
      <c r="F235" s="30"/>
      <c r="G235" s="30"/>
      <c r="H235" s="30"/>
      <c r="I235" s="30"/>
    </row>
    <row r="236" spans="1:9" ht="16">
      <c r="A236">
        <v>329.42977988891596</v>
      </c>
      <c r="B236">
        <v>3.8266183311781927</v>
      </c>
      <c r="C236">
        <f t="shared" si="20"/>
        <v>3.8266183311781925E-6</v>
      </c>
      <c r="E236" s="30" t="s">
        <v>51</v>
      </c>
      <c r="F236" s="30" t="s">
        <v>52</v>
      </c>
      <c r="G236" s="30" t="s">
        <v>53</v>
      </c>
      <c r="H236" s="30" t="s">
        <v>54</v>
      </c>
      <c r="I236" s="30"/>
    </row>
    <row r="237" spans="1:9">
      <c r="A237">
        <v>129.54188024494584</v>
      </c>
      <c r="B237">
        <v>9.7526508856702705</v>
      </c>
      <c r="C237">
        <f t="shared" si="20"/>
        <v>9.752650885670271E-6</v>
      </c>
      <c r="E237">
        <v>257.60000000000002</v>
      </c>
      <c r="F237">
        <v>891.98542621377271</v>
      </c>
      <c r="G237">
        <v>2.3668670000000001E-5</v>
      </c>
      <c r="H237">
        <f t="shared" ref="H237:H245" si="24">G237*0.6*1310*1000000/13098.4</f>
        <v>1.4202936709827154</v>
      </c>
    </row>
    <row r="238" spans="1:9">
      <c r="A238">
        <v>66.050406133137997</v>
      </c>
      <c r="B238">
        <v>20.21586344344146</v>
      </c>
      <c r="C238">
        <f t="shared" si="20"/>
        <v>2.021586344344146E-5</v>
      </c>
      <c r="E238">
        <v>263.2</v>
      </c>
      <c r="F238">
        <v>371.16089333535012</v>
      </c>
      <c r="G238">
        <v>5.737764E-5</v>
      </c>
      <c r="H238">
        <f t="shared" si="24"/>
        <v>3.4430789287241188</v>
      </c>
    </row>
    <row r="239" spans="1:9">
      <c r="A239">
        <v>30.339586820183701</v>
      </c>
      <c r="B239">
        <v>44.380449393363826</v>
      </c>
      <c r="C239">
        <f t="shared" si="20"/>
        <v>4.4380449393363829E-5</v>
      </c>
      <c r="E239">
        <v>268.8</v>
      </c>
      <c r="F239">
        <v>173.2785916311548</v>
      </c>
      <c r="G239">
        <v>1.219747E-4</v>
      </c>
      <c r="H239">
        <f t="shared" si="24"/>
        <v>7.3193759695840717</v>
      </c>
    </row>
    <row r="240" spans="1:9">
      <c r="A240">
        <v>17.091599155611512</v>
      </c>
      <c r="B240">
        <v>87.058074664818818</v>
      </c>
      <c r="C240">
        <f t="shared" si="20"/>
        <v>8.7058074664818821E-5</v>
      </c>
      <c r="E240">
        <v>274.39999999999998</v>
      </c>
      <c r="F240">
        <v>86.171713589194795</v>
      </c>
      <c r="G240">
        <v>2.551389E-4</v>
      </c>
      <c r="H240">
        <f t="shared" si="24"/>
        <v>15.310203948573873</v>
      </c>
    </row>
    <row r="241" spans="1:9">
      <c r="A241">
        <v>9.600358155777311</v>
      </c>
      <c r="B241">
        <v>173.96673400194277</v>
      </c>
      <c r="C241">
        <f t="shared" si="20"/>
        <v>1.7396673400194276E-4</v>
      </c>
      <c r="E241">
        <v>280</v>
      </c>
      <c r="F241">
        <v>43.702391773914719</v>
      </c>
      <c r="G241">
        <v>5.1577670000000004E-4</v>
      </c>
      <c r="H241">
        <f t="shared" si="24"/>
        <v>30.950382199352596</v>
      </c>
    </row>
    <row r="242" spans="1:9">
      <c r="A242">
        <v>788.64748478975753</v>
      </c>
      <c r="B242">
        <v>1.5490923595971098</v>
      </c>
      <c r="C242">
        <f t="shared" si="20"/>
        <v>1.5490923595971098E-6</v>
      </c>
      <c r="E242">
        <v>285.60000000000002</v>
      </c>
      <c r="F242">
        <v>23.978695047074098</v>
      </c>
      <c r="G242">
        <v>9.7005469999999995E-4</v>
      </c>
      <c r="H242">
        <f t="shared" si="24"/>
        <v>58.210391666157697</v>
      </c>
    </row>
    <row r="243" spans="1:9">
      <c r="A243">
        <v>316.60397423818631</v>
      </c>
      <c r="B243">
        <v>3.894689496029363</v>
      </c>
      <c r="C243">
        <f t="shared" si="20"/>
        <v>3.8946894960293626E-6</v>
      </c>
      <c r="E243">
        <v>291.2</v>
      </c>
      <c r="F243">
        <v>14.333675328347086</v>
      </c>
      <c r="G243">
        <v>1.750518E-3</v>
      </c>
      <c r="H243">
        <f t="shared" si="24"/>
        <v>105.04390979050875</v>
      </c>
    </row>
    <row r="244" spans="1:9">
      <c r="A244">
        <v>144.56491132173775</v>
      </c>
      <c r="B244">
        <v>8.471645418902586</v>
      </c>
      <c r="C244">
        <f t="shared" si="20"/>
        <v>8.4716454189025853E-6</v>
      </c>
      <c r="E244">
        <v>296.8</v>
      </c>
      <c r="F244">
        <v>9.4314723027337113</v>
      </c>
      <c r="G244">
        <v>3.0804690000000002E-3</v>
      </c>
      <c r="H244">
        <f t="shared" si="24"/>
        <v>184.85071718683199</v>
      </c>
    </row>
    <row r="245" spans="1:9">
      <c r="A245">
        <v>63.438617385012797</v>
      </c>
      <c r="B245">
        <v>19.704699568289147</v>
      </c>
      <c r="C245">
        <f t="shared" si="20"/>
        <v>1.9704699568289148E-5</v>
      </c>
      <c r="E245">
        <v>302.39999999999998</v>
      </c>
      <c r="F245">
        <v>5.7990936477923682</v>
      </c>
      <c r="G245">
        <v>5.9853149999999997E-3</v>
      </c>
      <c r="H245">
        <f t="shared" si="24"/>
        <v>359.16276720820861</v>
      </c>
    </row>
    <row r="246" spans="1:9">
      <c r="A246">
        <v>35.186763903902403</v>
      </c>
      <c r="B246">
        <v>37.095583972008079</v>
      </c>
      <c r="C246">
        <f t="shared" si="20"/>
        <v>3.7095583972008076E-5</v>
      </c>
    </row>
    <row r="247" spans="1:9" ht="16">
      <c r="A247">
        <v>18.215734789435121</v>
      </c>
      <c r="B247">
        <v>74.758438777380547</v>
      </c>
      <c r="C247">
        <f t="shared" si="20"/>
        <v>7.475843877738055E-5</v>
      </c>
      <c r="E247" s="29" t="s">
        <v>79</v>
      </c>
      <c r="F247" s="30"/>
      <c r="G247" s="30"/>
      <c r="H247" s="30"/>
      <c r="I247" s="30"/>
    </row>
    <row r="248" spans="1:9" ht="16">
      <c r="A248">
        <v>11.116987705879271</v>
      </c>
      <c r="B248">
        <v>137.10991444763513</v>
      </c>
      <c r="C248">
        <f t="shared" si="20"/>
        <v>1.3710991444763513E-4</v>
      </c>
      <c r="E248" s="30" t="s">
        <v>51</v>
      </c>
      <c r="F248" s="30" t="s">
        <v>52</v>
      </c>
      <c r="G248" s="30" t="s">
        <v>53</v>
      </c>
      <c r="H248" s="30" t="s">
        <v>54</v>
      </c>
      <c r="I248" s="30"/>
    </row>
    <row r="249" spans="1:9">
      <c r="A249">
        <v>7.0826768416931518</v>
      </c>
      <c r="B249">
        <v>244.47556236411242</v>
      </c>
      <c r="C249">
        <f t="shared" si="20"/>
        <v>2.4447556236411244E-4</v>
      </c>
      <c r="E249">
        <v>240.8</v>
      </c>
      <c r="F249">
        <v>6875.3981288563764</v>
      </c>
      <c r="G249">
        <v>3.1083660000000001E-6</v>
      </c>
      <c r="H249">
        <f t="shared" ref="H249:H257" si="25">G249*0.6*1310*1000000/13012.44</f>
        <v>0.18775692153047391</v>
      </c>
    </row>
    <row r="250" spans="1:9">
      <c r="A250">
        <v>1097.8769436116104</v>
      </c>
      <c r="B250">
        <v>1.1550120701765101</v>
      </c>
      <c r="C250">
        <f t="shared" si="20"/>
        <v>1.1550120701765101E-6</v>
      </c>
      <c r="E250">
        <v>246.4</v>
      </c>
      <c r="F250">
        <v>1877.8185948741184</v>
      </c>
      <c r="G250">
        <v>1.1087990000000001E-5</v>
      </c>
      <c r="H250">
        <f t="shared" si="25"/>
        <v>0.66975602884624252</v>
      </c>
    </row>
    <row r="251" spans="1:9">
      <c r="A251">
        <v>432.55844691563334</v>
      </c>
      <c r="B251">
        <v>2.940425735967751</v>
      </c>
      <c r="C251">
        <f t="shared" si="20"/>
        <v>2.9404257359677509E-6</v>
      </c>
      <c r="E251">
        <v>252</v>
      </c>
      <c r="F251">
        <v>665.58834737899838</v>
      </c>
      <c r="G251">
        <v>3.1628009999999997E-5</v>
      </c>
      <c r="H251">
        <f t="shared" si="25"/>
        <v>1.9104499893947635</v>
      </c>
    </row>
    <row r="252" spans="1:9">
      <c r="A252">
        <v>187.59730681444589</v>
      </c>
      <c r="B252">
        <v>6.7235091919623775</v>
      </c>
      <c r="C252">
        <f t="shared" si="20"/>
        <v>6.7235091919623777E-6</v>
      </c>
      <c r="E252">
        <v>257.60000000000002</v>
      </c>
      <c r="F252">
        <v>309.9837670872331</v>
      </c>
      <c r="G252">
        <v>6.7914800000000002E-5</v>
      </c>
      <c r="H252">
        <f t="shared" si="25"/>
        <v>4.1023076994014955</v>
      </c>
    </row>
    <row r="253" spans="1:9">
      <c r="A253">
        <v>89.766445836254874</v>
      </c>
      <c r="B253">
        <v>14.201562541989862</v>
      </c>
      <c r="C253">
        <f t="shared" si="20"/>
        <v>1.4201562541989861E-5</v>
      </c>
      <c r="E253">
        <v>263.2</v>
      </c>
      <c r="F253">
        <v>142.36089832207264</v>
      </c>
      <c r="G253">
        <v>1.49751E-4</v>
      </c>
      <c r="H253">
        <f t="shared" si="25"/>
        <v>9.0455199793428438</v>
      </c>
    </row>
    <row r="254" spans="1:9">
      <c r="A254">
        <v>46.425295828794901</v>
      </c>
      <c r="B254">
        <v>27.986446191901301</v>
      </c>
      <c r="C254">
        <f t="shared" si="20"/>
        <v>2.79864461919013E-5</v>
      </c>
      <c r="E254">
        <v>268.8</v>
      </c>
      <c r="F254">
        <v>55.587671800483868</v>
      </c>
      <c r="G254">
        <v>3.8952920000000002E-4</v>
      </c>
      <c r="H254">
        <f t="shared" si="25"/>
        <v>23.529019246198253</v>
      </c>
    </row>
    <row r="255" spans="1:9">
      <c r="A255">
        <v>26.58257065056538</v>
      </c>
      <c r="B255">
        <v>50.852917043302995</v>
      </c>
      <c r="C255">
        <f t="shared" si="20"/>
        <v>5.0852917043302996E-5</v>
      </c>
      <c r="E255">
        <v>274.39999999999998</v>
      </c>
      <c r="F255">
        <v>36.250681140002889</v>
      </c>
      <c r="G255">
        <v>6.1561039999999997E-4</v>
      </c>
      <c r="H255">
        <f t="shared" si="25"/>
        <v>37.185168531036446</v>
      </c>
    </row>
    <row r="256" spans="1:9">
      <c r="A256">
        <v>14.91358064939887</v>
      </c>
      <c r="B256">
        <v>96.18142734990532</v>
      </c>
      <c r="C256">
        <f t="shared" si="20"/>
        <v>9.618142734990532E-5</v>
      </c>
      <c r="E256">
        <v>280</v>
      </c>
      <c r="F256">
        <v>19.635289616343183</v>
      </c>
      <c r="G256">
        <v>1.2075810000000001E-3</v>
      </c>
      <c r="H256">
        <f t="shared" si="25"/>
        <v>72.942404806477498</v>
      </c>
    </row>
    <row r="257" spans="1:9">
      <c r="A257">
        <v>9.6082405664389743</v>
      </c>
      <c r="B257">
        <v>171.39677395712451</v>
      </c>
      <c r="C257">
        <f t="shared" si="20"/>
        <v>1.713967739571245E-4</v>
      </c>
      <c r="E257">
        <v>285.60000000000002</v>
      </c>
      <c r="F257">
        <v>11.326893676204735</v>
      </c>
      <c r="G257">
        <v>2.3188670000000001E-3</v>
      </c>
      <c r="H257">
        <f t="shared" si="25"/>
        <v>140.06823178435405</v>
      </c>
    </row>
    <row r="258" spans="1:9">
      <c r="A258">
        <v>6.3912473539079757</v>
      </c>
      <c r="B258">
        <v>309.98058022353882</v>
      </c>
      <c r="C258">
        <f t="shared" si="20"/>
        <v>3.0998058022353882E-4</v>
      </c>
    </row>
    <row r="259" spans="1:9" ht="16">
      <c r="A259">
        <v>1800.8447812672405</v>
      </c>
      <c r="B259">
        <v>0.70612279022321567</v>
      </c>
      <c r="C259">
        <f t="shared" ref="C259:C267" si="26">B259/1000000</f>
        <v>7.0612279022321572E-7</v>
      </c>
      <c r="E259" s="29" t="s">
        <v>80</v>
      </c>
      <c r="F259" s="30"/>
      <c r="G259" s="30"/>
      <c r="H259" s="30"/>
      <c r="I259" s="30"/>
    </row>
    <row r="260" spans="1:9" ht="16">
      <c r="A260">
        <v>793.75980333681355</v>
      </c>
      <c r="B260">
        <v>1.5645120877940031</v>
      </c>
      <c r="C260">
        <f t="shared" si="26"/>
        <v>1.5645120877940031E-6</v>
      </c>
      <c r="E260" s="30" t="s">
        <v>51</v>
      </c>
      <c r="F260" s="30" t="s">
        <v>52</v>
      </c>
      <c r="G260" s="30" t="s">
        <v>53</v>
      </c>
      <c r="H260" s="30" t="s">
        <v>54</v>
      </c>
      <c r="I260" s="30"/>
    </row>
    <row r="261" spans="1:9">
      <c r="A261">
        <v>273.48799569385</v>
      </c>
      <c r="B261">
        <v>4.5649903008573123</v>
      </c>
      <c r="C261">
        <f t="shared" si="26"/>
        <v>4.564990300857312E-6</v>
      </c>
      <c r="E261">
        <v>263.2</v>
      </c>
      <c r="F261">
        <v>396.47734685176181</v>
      </c>
      <c r="G261">
        <v>5.2139380000000003E-5</v>
      </c>
      <c r="H261">
        <f t="shared" ref="H261:H269" si="27">G261*0.6*1310*1000000/12679.8</f>
        <v>3.2320346283064412</v>
      </c>
    </row>
    <row r="262" spans="1:9">
      <c r="A262">
        <v>147.86520406353583</v>
      </c>
      <c r="B262">
        <v>8.5237172605692049</v>
      </c>
      <c r="C262">
        <f t="shared" si="26"/>
        <v>8.5237172605692042E-6</v>
      </c>
      <c r="E262">
        <v>268.8</v>
      </c>
      <c r="F262">
        <v>208.60609053697615</v>
      </c>
      <c r="G262">
        <v>9.9754910000000003E-5</v>
      </c>
      <c r="H262">
        <f t="shared" si="27"/>
        <v>6.1836432167699797</v>
      </c>
    </row>
    <row r="263" spans="1:9">
      <c r="A263">
        <v>81.83711292849064</v>
      </c>
      <c r="B263">
        <v>16.061919638701827</v>
      </c>
      <c r="C263">
        <f t="shared" si="26"/>
        <v>1.6061919638701828E-5</v>
      </c>
      <c r="E263">
        <v>274.39999999999998</v>
      </c>
      <c r="F263">
        <v>117.00277424019686</v>
      </c>
      <c r="G263">
        <v>1.8222170000000001E-4</v>
      </c>
      <c r="H263">
        <f t="shared" si="27"/>
        <v>11.295624236975348</v>
      </c>
    </row>
    <row r="264" spans="1:9">
      <c r="A264">
        <v>35.890947905927405</v>
      </c>
      <c r="B264">
        <v>37.050586920346255</v>
      </c>
      <c r="C264">
        <f t="shared" si="26"/>
        <v>3.7050586920346253E-5</v>
      </c>
      <c r="E264">
        <v>280</v>
      </c>
      <c r="F264">
        <v>49.090027303070826</v>
      </c>
      <c r="G264">
        <v>4.3980130000000002E-4</v>
      </c>
      <c r="H264">
        <f t="shared" si="27"/>
        <v>27.262561065631953</v>
      </c>
    </row>
    <row r="265" spans="1:9">
      <c r="A265">
        <v>20.330750853528976</v>
      </c>
      <c r="B265">
        <v>66.783445242637498</v>
      </c>
      <c r="C265">
        <f t="shared" si="26"/>
        <v>6.6783445242637492E-5</v>
      </c>
      <c r="E265">
        <v>285.60000000000002</v>
      </c>
      <c r="F265">
        <v>30.319024621075844</v>
      </c>
      <c r="G265">
        <v>7.5826650000000002E-4</v>
      </c>
      <c r="H265">
        <f t="shared" si="27"/>
        <v>47.003696351677469</v>
      </c>
    </row>
    <row r="266" spans="1:9">
      <c r="A266">
        <v>12.758302116991144</v>
      </c>
      <c r="B266">
        <v>119.10770762877642</v>
      </c>
      <c r="C266">
        <f t="shared" si="26"/>
        <v>1.1910770762877643E-4</v>
      </c>
      <c r="E266">
        <v>291.2</v>
      </c>
      <c r="F266">
        <v>15.21506028610988</v>
      </c>
      <c r="G266">
        <v>1.6113989999999999E-3</v>
      </c>
      <c r="H266">
        <f t="shared" si="27"/>
        <v>99.887980409785641</v>
      </c>
    </row>
    <row r="267" spans="1:9">
      <c r="A267">
        <v>8.4259488576272226</v>
      </c>
      <c r="B267">
        <v>207.2419034444556</v>
      </c>
      <c r="C267">
        <f t="shared" si="26"/>
        <v>2.072419034444556E-4</v>
      </c>
      <c r="E267">
        <v>296.8</v>
      </c>
      <c r="F267">
        <v>9.3368767945967921</v>
      </c>
      <c r="G267">
        <v>2.8305219999999998E-3</v>
      </c>
      <c r="H267">
        <f t="shared" si="27"/>
        <v>175.45941513273081</v>
      </c>
    </row>
    <row r="268" spans="1:9">
      <c r="E268">
        <v>302.39999999999998</v>
      </c>
      <c r="F268">
        <v>6.862142833718984</v>
      </c>
      <c r="G268">
        <v>4.8454570000000001E-3</v>
      </c>
      <c r="H268">
        <f t="shared" si="27"/>
        <v>300.36193015662712</v>
      </c>
    </row>
    <row r="269" spans="1:9">
      <c r="E269">
        <v>308</v>
      </c>
      <c r="F269">
        <v>5.6313689709185439</v>
      </c>
      <c r="G269">
        <v>9.0367920000000001E-3</v>
      </c>
      <c r="H269">
        <f t="shared" si="27"/>
        <v>560.17591066105149</v>
      </c>
    </row>
    <row r="271" spans="1:9" ht="16">
      <c r="E271" s="29" t="s">
        <v>81</v>
      </c>
      <c r="F271" s="30"/>
      <c r="G271" s="30"/>
      <c r="H271" s="30"/>
      <c r="I271" s="30"/>
    </row>
    <row r="272" spans="1:9" ht="16">
      <c r="E272" s="30" t="s">
        <v>51</v>
      </c>
      <c r="F272" s="30" t="s">
        <v>52</v>
      </c>
      <c r="G272" s="30" t="s">
        <v>53</v>
      </c>
      <c r="H272" s="30" t="s">
        <v>54</v>
      </c>
      <c r="I272" s="30"/>
    </row>
    <row r="273" spans="5:9">
      <c r="E273">
        <v>263.2</v>
      </c>
      <c r="F273">
        <v>158.56711599240231</v>
      </c>
      <c r="G273">
        <v>1.3222139999999999E-4</v>
      </c>
      <c r="H273">
        <f t="shared" ref="H273:H279" si="28">G273*0.6*1310*1000000/12505.28</f>
        <v>8.3105712467053916</v>
      </c>
    </row>
    <row r="274" spans="5:9">
      <c r="E274">
        <v>268.8</v>
      </c>
      <c r="F274">
        <v>65.869264182816082</v>
      </c>
      <c r="G274">
        <v>3.3140980000000001E-4</v>
      </c>
      <c r="H274">
        <f t="shared" si="28"/>
        <v>20.830249526599964</v>
      </c>
    </row>
    <row r="275" spans="5:9">
      <c r="E275">
        <v>274.39999999999998</v>
      </c>
      <c r="F275">
        <v>31.338294881260918</v>
      </c>
      <c r="G275">
        <v>7.034039E-4</v>
      </c>
      <c r="H275">
        <f t="shared" si="28"/>
        <v>44.211362352542281</v>
      </c>
    </row>
    <row r="276" spans="5:9">
      <c r="E276">
        <v>280</v>
      </c>
      <c r="F276">
        <v>16.438192105585209</v>
      </c>
      <c r="G276">
        <v>1.3958969999999999E-3</v>
      </c>
      <c r="H276">
        <f t="shared" si="28"/>
        <v>87.736943275160556</v>
      </c>
    </row>
    <row r="277" spans="5:9">
      <c r="E277">
        <v>285.60000000000002</v>
      </c>
      <c r="F277">
        <v>11.40970104595748</v>
      </c>
      <c r="G277">
        <v>2.4208329999999998E-3</v>
      </c>
      <c r="H277">
        <f t="shared" si="28"/>
        <v>152.15770762429949</v>
      </c>
    </row>
    <row r="278" spans="5:9">
      <c r="E278">
        <v>291.2</v>
      </c>
      <c r="F278">
        <v>7.2122001676963832</v>
      </c>
      <c r="G278">
        <v>4.7303969999999999E-3</v>
      </c>
      <c r="H278">
        <f t="shared" si="28"/>
        <v>297.32177464239101</v>
      </c>
    </row>
    <row r="279" spans="5:9">
      <c r="E279">
        <v>296.8</v>
      </c>
      <c r="F279">
        <v>4.9414602088713169</v>
      </c>
      <c r="G279">
        <v>8.7835840000000005E-3</v>
      </c>
      <c r="H279">
        <f t="shared" si="28"/>
        <v>552.07856393459406</v>
      </c>
    </row>
    <row r="281" spans="5:9" ht="16">
      <c r="E281" s="29" t="s">
        <v>82</v>
      </c>
      <c r="F281" s="30"/>
      <c r="G281" s="30"/>
      <c r="H281" s="30"/>
      <c r="I281" s="30"/>
    </row>
    <row r="282" spans="5:9" ht="16">
      <c r="E282" s="30" t="s">
        <v>51</v>
      </c>
      <c r="F282" s="30" t="s">
        <v>52</v>
      </c>
      <c r="G282" s="30" t="s">
        <v>53</v>
      </c>
      <c r="H282" s="30" t="s">
        <v>54</v>
      </c>
      <c r="I282" s="30"/>
    </row>
    <row r="283" spans="5:9">
      <c r="E283">
        <v>246.4</v>
      </c>
      <c r="F283">
        <v>416.01828413919588</v>
      </c>
      <c r="G283">
        <v>4.969775E-5</v>
      </c>
      <c r="H283">
        <f t="shared" ref="H283:H289" si="29">G283*0.6*1310*1000000/12313.29</f>
        <v>3.1723797214229501</v>
      </c>
    </row>
    <row r="284" spans="5:9">
      <c r="E284">
        <v>252</v>
      </c>
      <c r="F284">
        <v>198.10979409058373</v>
      </c>
      <c r="G284">
        <v>1.041438E-4</v>
      </c>
      <c r="H284">
        <f t="shared" si="29"/>
        <v>6.6478598977202656</v>
      </c>
    </row>
    <row r="285" spans="5:9">
      <c r="E285">
        <v>257.60000000000002</v>
      </c>
      <c r="F285">
        <v>80.122837430683035</v>
      </c>
      <c r="G285">
        <v>2.5537180000000001E-4</v>
      </c>
      <c r="H285">
        <f t="shared" si="29"/>
        <v>16.301267557249119</v>
      </c>
    </row>
    <row r="286" spans="5:9">
      <c r="E286">
        <v>263.2</v>
      </c>
      <c r="F286">
        <v>41.585084223212263</v>
      </c>
      <c r="G286">
        <v>5.3926539999999995E-4</v>
      </c>
      <c r="H286">
        <f t="shared" si="29"/>
        <v>34.423180514712143</v>
      </c>
    </row>
    <row r="287" spans="5:9">
      <c r="E287">
        <v>268.8</v>
      </c>
      <c r="F287">
        <v>21.436396863353416</v>
      </c>
      <c r="G287">
        <v>1.0694560000000001E-3</v>
      </c>
      <c r="H287">
        <f t="shared" si="29"/>
        <v>68.267085076368701</v>
      </c>
    </row>
    <row r="288" spans="5:9">
      <c r="E288">
        <v>274.39999999999998</v>
      </c>
      <c r="F288">
        <v>12.546912490335384</v>
      </c>
      <c r="G288">
        <v>2.078627E-3</v>
      </c>
      <c r="H288">
        <f t="shared" si="29"/>
        <v>132.685969549974</v>
      </c>
    </row>
    <row r="289" spans="5:9">
      <c r="E289">
        <v>280</v>
      </c>
      <c r="F289">
        <v>7.743498709384312</v>
      </c>
      <c r="G289">
        <v>3.7080580000000002E-3</v>
      </c>
      <c r="H289">
        <f t="shared" si="29"/>
        <v>236.69820072458293</v>
      </c>
    </row>
    <row r="291" spans="5:9" ht="16">
      <c r="E291" s="29" t="s">
        <v>83</v>
      </c>
      <c r="F291" s="30"/>
      <c r="G291" s="30"/>
      <c r="H291" s="30"/>
      <c r="I291" s="30"/>
    </row>
    <row r="292" spans="5:9" ht="16">
      <c r="E292" s="30" t="s">
        <v>51</v>
      </c>
      <c r="F292" s="30" t="s">
        <v>52</v>
      </c>
      <c r="G292" s="30" t="s">
        <v>53</v>
      </c>
      <c r="H292" s="30" t="s">
        <v>54</v>
      </c>
      <c r="I292" s="30"/>
    </row>
    <row r="293" spans="5:9">
      <c r="E293">
        <v>257.60000000000002</v>
      </c>
      <c r="F293">
        <v>561.51281425889442</v>
      </c>
      <c r="G293">
        <v>3.7225899999999999E-5</v>
      </c>
      <c r="H293">
        <f t="shared" ref="H293:H301" si="30">G293*0.6*1310*1000000/13294.78</f>
        <v>2.2008305064092823</v>
      </c>
    </row>
    <row r="294" spans="5:9">
      <c r="E294">
        <v>263.2</v>
      </c>
      <c r="F294">
        <v>268.44359026585073</v>
      </c>
      <c r="G294">
        <v>7.7378180000000003E-5</v>
      </c>
      <c r="H294">
        <f t="shared" si="30"/>
        <v>4.5746713732758275</v>
      </c>
    </row>
    <row r="295" spans="5:9">
      <c r="E295">
        <v>268.8</v>
      </c>
      <c r="F295">
        <v>111.17399571714799</v>
      </c>
      <c r="G295">
        <v>1.9219730000000001E-4</v>
      </c>
      <c r="H295">
        <f t="shared" si="30"/>
        <v>11.362886621666549</v>
      </c>
    </row>
    <row r="296" spans="5:9">
      <c r="E296">
        <v>274.39999999999998</v>
      </c>
      <c r="F296">
        <v>53.792960995012344</v>
      </c>
      <c r="G296">
        <v>4.143258E-4</v>
      </c>
      <c r="H296">
        <f t="shared" si="30"/>
        <v>24.495334168748933</v>
      </c>
    </row>
    <row r="297" spans="5:9">
      <c r="E297">
        <v>280</v>
      </c>
      <c r="F297">
        <v>28.242345168535344</v>
      </c>
      <c r="G297">
        <v>8.1154380000000002E-4</v>
      </c>
      <c r="H297">
        <f t="shared" si="30"/>
        <v>47.979238979509248</v>
      </c>
    </row>
    <row r="298" spans="5:9">
      <c r="E298">
        <v>285.60000000000002</v>
      </c>
      <c r="F298">
        <v>15.991043392382688</v>
      </c>
      <c r="G298">
        <v>1.5519189999999999E-3</v>
      </c>
      <c r="H298">
        <f t="shared" si="30"/>
        <v>91.750922843401682</v>
      </c>
    </row>
    <row r="299" spans="5:9">
      <c r="E299">
        <v>291.2</v>
      </c>
      <c r="F299">
        <v>10.59150683204348</v>
      </c>
      <c r="G299">
        <v>2.4735759999999999E-3</v>
      </c>
      <c r="H299">
        <f t="shared" si="30"/>
        <v>146.24015861864578</v>
      </c>
    </row>
    <row r="300" spans="5:9">
      <c r="E300">
        <v>296.8</v>
      </c>
      <c r="F300">
        <v>6.6511013292097925</v>
      </c>
      <c r="G300">
        <v>4.7363489999999999E-3</v>
      </c>
      <c r="H300">
        <f t="shared" si="30"/>
        <v>280.01744398929503</v>
      </c>
    </row>
    <row r="301" spans="5:9">
      <c r="E301">
        <v>302.39999999999998</v>
      </c>
      <c r="F301">
        <v>5.730872062218352</v>
      </c>
      <c r="G301">
        <v>9.6047919999999991E-3</v>
      </c>
      <c r="H301">
        <f t="shared" si="30"/>
        <v>567.84441051299825</v>
      </c>
    </row>
    <row r="303" spans="5:9" ht="16">
      <c r="E303" s="29" t="s">
        <v>84</v>
      </c>
      <c r="F303" s="30"/>
      <c r="G303" s="30"/>
      <c r="H303" s="30"/>
      <c r="I303" s="30"/>
    </row>
    <row r="304" spans="5:9" ht="16">
      <c r="E304" s="30" t="s">
        <v>51</v>
      </c>
      <c r="F304" s="30" t="s">
        <v>52</v>
      </c>
      <c r="G304" s="30" t="s">
        <v>53</v>
      </c>
      <c r="H304" s="30" t="s">
        <v>54</v>
      </c>
      <c r="I304" s="30"/>
    </row>
    <row r="305" spans="5:9">
      <c r="E305">
        <v>268.8</v>
      </c>
      <c r="F305">
        <v>222.72675504898729</v>
      </c>
      <c r="G305">
        <v>9.3646629999999994E-5</v>
      </c>
      <c r="H305">
        <f t="shared" ref="H305:H312" si="31">G305*0.6*1310*1000000/12015.36</f>
        <v>6.1260129684004454</v>
      </c>
    </row>
    <row r="306" spans="5:9">
      <c r="E306">
        <v>274.39999999999998</v>
      </c>
      <c r="F306">
        <v>114.04655009256487</v>
      </c>
      <c r="G306">
        <v>1.8919020000000001E-4</v>
      </c>
      <c r="H306">
        <f t="shared" si="31"/>
        <v>12.376116670661554</v>
      </c>
    </row>
    <row r="307" spans="5:9">
      <c r="E307">
        <v>280</v>
      </c>
      <c r="F307">
        <v>60.942531794377523</v>
      </c>
      <c r="G307">
        <v>3.6017470000000002E-4</v>
      </c>
      <c r="H307">
        <f t="shared" si="31"/>
        <v>23.561284405960372</v>
      </c>
    </row>
    <row r="308" spans="5:9">
      <c r="E308">
        <v>285.60000000000002</v>
      </c>
      <c r="F308">
        <v>29.548904903667683</v>
      </c>
      <c r="G308">
        <v>7.5871339999999997E-4</v>
      </c>
      <c r="H308">
        <f t="shared" si="31"/>
        <v>49.632198485937998</v>
      </c>
    </row>
    <row r="309" spans="5:9">
      <c r="E309">
        <v>291.2</v>
      </c>
      <c r="F309">
        <v>18.064629849100296</v>
      </c>
      <c r="G309">
        <v>1.30697E-3</v>
      </c>
      <c r="H309">
        <f t="shared" si="31"/>
        <v>85.497098713646508</v>
      </c>
    </row>
    <row r="310" spans="5:9">
      <c r="E310">
        <v>296.8</v>
      </c>
      <c r="F310">
        <v>10.693158160878536</v>
      </c>
      <c r="G310">
        <v>2.4227189999999998E-3</v>
      </c>
      <c r="H310">
        <f t="shared" si="31"/>
        <v>158.48523340124638</v>
      </c>
    </row>
    <row r="311" spans="5:9">
      <c r="E311">
        <v>302.39999999999998</v>
      </c>
      <c r="F311">
        <v>7.0832521708221829</v>
      </c>
      <c r="G311">
        <v>3.9748350000000003E-3</v>
      </c>
      <c r="H311">
        <f t="shared" si="31"/>
        <v>260.01886834851388</v>
      </c>
    </row>
    <row r="312" spans="5:9">
      <c r="E312">
        <v>308</v>
      </c>
      <c r="F312">
        <v>4.9343943902186354</v>
      </c>
      <c r="G312">
        <v>8.008579E-3</v>
      </c>
      <c r="H312">
        <f t="shared" si="31"/>
        <v>523.89134358021738</v>
      </c>
    </row>
    <row r="314" spans="5:9" ht="16">
      <c r="E314" s="29" t="s">
        <v>85</v>
      </c>
      <c r="F314" s="30"/>
      <c r="G314" s="30"/>
      <c r="H314" s="30"/>
      <c r="I314" s="30"/>
    </row>
    <row r="315" spans="5:9" ht="16">
      <c r="E315" s="30" t="s">
        <v>51</v>
      </c>
      <c r="F315" s="30" t="s">
        <v>52</v>
      </c>
      <c r="G315" s="30" t="s">
        <v>53</v>
      </c>
      <c r="H315" s="30" t="s">
        <v>54</v>
      </c>
      <c r="I315" s="30"/>
    </row>
    <row r="316" spans="5:9">
      <c r="E316">
        <v>246.4</v>
      </c>
      <c r="F316">
        <v>1012.6966636636807</v>
      </c>
      <c r="G316">
        <v>2.0530159999999999E-5</v>
      </c>
      <c r="H316">
        <f t="shared" ref="H316:H323" si="32">G316*0.6*1310*1000000/13014.36</f>
        <v>1.2399154288032603</v>
      </c>
    </row>
    <row r="317" spans="5:9">
      <c r="E317">
        <v>252</v>
      </c>
      <c r="F317">
        <v>314.60378237327706</v>
      </c>
      <c r="G317">
        <v>6.7178210000000001E-5</v>
      </c>
      <c r="H317">
        <f t="shared" si="32"/>
        <v>4.057216264188173</v>
      </c>
    </row>
    <row r="318" spans="5:9">
      <c r="E318">
        <v>257.60000000000002</v>
      </c>
      <c r="F318">
        <v>138.77489956817703</v>
      </c>
      <c r="G318">
        <v>1.5124790000000001E-4</v>
      </c>
      <c r="H318">
        <f t="shared" si="32"/>
        <v>9.1345905138631487</v>
      </c>
    </row>
    <row r="319" spans="5:9">
      <c r="E319">
        <v>263.2</v>
      </c>
      <c r="F319">
        <v>76.405077232791996</v>
      </c>
      <c r="G319">
        <v>2.8488949999999998E-4</v>
      </c>
      <c r="H319">
        <f t="shared" si="32"/>
        <v>17.205851613141174</v>
      </c>
    </row>
    <row r="320" spans="5:9">
      <c r="E320">
        <v>268.8</v>
      </c>
      <c r="F320">
        <v>33.496304563967612</v>
      </c>
      <c r="G320">
        <v>6.7252760000000001E-4</v>
      </c>
      <c r="H320">
        <f t="shared" si="32"/>
        <v>40.617186984223579</v>
      </c>
    </row>
    <row r="321" spans="5:9">
      <c r="E321">
        <v>274.39999999999998</v>
      </c>
      <c r="F321">
        <v>19.743168375473591</v>
      </c>
      <c r="G321">
        <v>1.1603169999999999E-3</v>
      </c>
      <c r="H321">
        <f t="shared" si="32"/>
        <v>70.077142633214379</v>
      </c>
    </row>
    <row r="322" spans="5:9">
      <c r="E322">
        <v>280</v>
      </c>
      <c r="F322">
        <v>11.792759513843672</v>
      </c>
      <c r="G322">
        <v>2.2329229999999999E-3</v>
      </c>
      <c r="H322">
        <f t="shared" si="32"/>
        <v>134.85699473504653</v>
      </c>
    </row>
    <row r="323" spans="5:9">
      <c r="E323">
        <v>285.60000000000002</v>
      </c>
      <c r="F323">
        <v>7.9456677233545356</v>
      </c>
      <c r="G323">
        <v>4.148054E-3</v>
      </c>
      <c r="H323">
        <f t="shared" si="32"/>
        <v>250.52099711395715</v>
      </c>
    </row>
    <row r="325" spans="5:9" ht="16">
      <c r="E325" s="29" t="s">
        <v>86</v>
      </c>
      <c r="F325" s="30"/>
      <c r="G325" s="30"/>
      <c r="H325" s="30"/>
      <c r="I325" s="30"/>
    </row>
    <row r="326" spans="5:9" ht="16">
      <c r="E326" s="30" t="s">
        <v>51</v>
      </c>
      <c r="F326" s="30" t="s">
        <v>52</v>
      </c>
      <c r="G326" s="30" t="s">
        <v>53</v>
      </c>
      <c r="H326" s="30" t="s">
        <v>54</v>
      </c>
      <c r="I326" s="30"/>
    </row>
    <row r="327" spans="5:9">
      <c r="E327">
        <v>240.8</v>
      </c>
      <c r="F327">
        <v>329.42977988891596</v>
      </c>
      <c r="G327">
        <v>6.2950890000000007E-5</v>
      </c>
      <c r="H327">
        <f t="shared" ref="H327:H332" si="33">G327*0.6*1310*1000000/12930.32</f>
        <v>3.8266183311781927</v>
      </c>
    </row>
    <row r="328" spans="5:9">
      <c r="E328">
        <v>246.4</v>
      </c>
      <c r="F328">
        <v>129.54188024494584</v>
      </c>
      <c r="G328">
        <v>1.604388E-4</v>
      </c>
      <c r="H328">
        <f t="shared" si="33"/>
        <v>9.7526508856702705</v>
      </c>
    </row>
    <row r="329" spans="5:9">
      <c r="E329">
        <v>252</v>
      </c>
      <c r="F329">
        <v>66.050406133137997</v>
      </c>
      <c r="G329">
        <v>3.325669E-4</v>
      </c>
      <c r="H329">
        <f t="shared" si="33"/>
        <v>20.21586344344146</v>
      </c>
    </row>
    <row r="330" spans="5:9">
      <c r="E330">
        <v>257.60000000000002</v>
      </c>
      <c r="F330">
        <v>30.339586820183701</v>
      </c>
      <c r="G330">
        <v>7.3009340000000005E-4</v>
      </c>
      <c r="H330">
        <f t="shared" si="33"/>
        <v>44.380449393363826</v>
      </c>
    </row>
    <row r="331" spans="5:9">
      <c r="E331">
        <v>263.2</v>
      </c>
      <c r="F331">
        <v>17.091599155611512</v>
      </c>
      <c r="G331">
        <v>1.432174E-3</v>
      </c>
      <c r="H331">
        <f t="shared" si="33"/>
        <v>87.058074664818818</v>
      </c>
    </row>
    <row r="332" spans="5:9">
      <c r="E332">
        <v>268.8</v>
      </c>
      <c r="F332">
        <v>9.600358155777311</v>
      </c>
      <c r="G332">
        <v>2.8618900000000002E-3</v>
      </c>
      <c r="H332">
        <f t="shared" si="33"/>
        <v>173.96673400194277</v>
      </c>
    </row>
    <row r="334" spans="5:9" ht="16">
      <c r="E334" s="29" t="s">
        <v>87</v>
      </c>
      <c r="F334" s="30"/>
      <c r="G334" s="30"/>
      <c r="H334" s="30"/>
      <c r="I334" s="30"/>
    </row>
    <row r="335" spans="5:9" ht="16">
      <c r="E335" s="30" t="s">
        <v>51</v>
      </c>
      <c r="F335" s="30" t="s">
        <v>52</v>
      </c>
      <c r="G335" s="30" t="s">
        <v>53</v>
      </c>
      <c r="H335" s="30" t="s">
        <v>54</v>
      </c>
      <c r="I335" s="30"/>
    </row>
    <row r="336" spans="5:9">
      <c r="E336">
        <v>252</v>
      </c>
      <c r="F336">
        <v>788.64748478975753</v>
      </c>
      <c r="G336">
        <v>2.645089E-5</v>
      </c>
      <c r="H336">
        <f t="shared" ref="H336:H343" si="34">G336*0.6*1310*1000000/13421.02</f>
        <v>1.5490923595971098</v>
      </c>
    </row>
    <row r="337" spans="5:9">
      <c r="E337">
        <v>257.60000000000002</v>
      </c>
      <c r="F337">
        <v>316.60397423818631</v>
      </c>
      <c r="G337">
        <v>6.6502170000000006E-5</v>
      </c>
      <c r="H337">
        <f t="shared" si="34"/>
        <v>3.894689496029363</v>
      </c>
    </row>
    <row r="338" spans="5:9">
      <c r="E338">
        <v>263.2</v>
      </c>
      <c r="F338">
        <v>144.56491132173775</v>
      </c>
      <c r="G338">
        <v>1.4465410000000001E-4</v>
      </c>
      <c r="H338">
        <f t="shared" si="34"/>
        <v>8.471645418902586</v>
      </c>
    </row>
    <row r="339" spans="5:9">
      <c r="E339">
        <v>268.8</v>
      </c>
      <c r="F339">
        <v>63.438617385012797</v>
      </c>
      <c r="G339">
        <v>3.3645950000000001E-4</v>
      </c>
      <c r="H339">
        <f t="shared" si="34"/>
        <v>19.704699568289147</v>
      </c>
    </row>
    <row r="340" spans="5:9">
      <c r="E340">
        <v>274.39999999999998</v>
      </c>
      <c r="F340">
        <v>35.186763903902403</v>
      </c>
      <c r="G340">
        <v>6.3341039999999997E-4</v>
      </c>
      <c r="H340">
        <f t="shared" si="34"/>
        <v>37.095583972008079</v>
      </c>
    </row>
    <row r="341" spans="5:9">
      <c r="E341">
        <v>280</v>
      </c>
      <c r="F341">
        <v>18.215734789435121</v>
      </c>
      <c r="G341">
        <v>1.2765070000000001E-3</v>
      </c>
      <c r="H341">
        <f t="shared" si="34"/>
        <v>74.758438777380547</v>
      </c>
    </row>
    <row r="342" spans="5:9">
      <c r="E342">
        <v>285.60000000000002</v>
      </c>
      <c r="F342">
        <v>11.116987705879271</v>
      </c>
      <c r="G342">
        <v>2.3411640000000002E-3</v>
      </c>
      <c r="H342">
        <f t="shared" si="34"/>
        <v>137.10991444763513</v>
      </c>
    </row>
    <row r="343" spans="5:9">
      <c r="E343">
        <v>291.2</v>
      </c>
      <c r="F343">
        <v>7.0826768416931518</v>
      </c>
      <c r="G343">
        <v>4.1744420000000004E-3</v>
      </c>
      <c r="H343">
        <f t="shared" si="34"/>
        <v>244.47556236411242</v>
      </c>
    </row>
    <row r="345" spans="5:9" ht="16">
      <c r="E345" s="29" t="s">
        <v>88</v>
      </c>
      <c r="F345" s="30"/>
      <c r="G345" s="30"/>
      <c r="H345" s="30"/>
      <c r="I345" s="30"/>
    </row>
    <row r="346" spans="5:9" ht="16">
      <c r="E346" s="30" t="s">
        <v>51</v>
      </c>
      <c r="F346" s="30" t="s">
        <v>52</v>
      </c>
      <c r="G346" s="30" t="s">
        <v>53</v>
      </c>
      <c r="H346" s="30" t="s">
        <v>54</v>
      </c>
      <c r="I346" s="30"/>
    </row>
    <row r="347" spans="5:9">
      <c r="E347">
        <v>257.60000000000002</v>
      </c>
      <c r="F347">
        <v>1097.8769436116104</v>
      </c>
      <c r="G347">
        <v>1.9247849999999999E-5</v>
      </c>
      <c r="H347">
        <f t="shared" ref="H347:H355" si="35">G347*0.6*1310*1000000/13098.4</f>
        <v>1.1550120701765101</v>
      </c>
    </row>
    <row r="348" spans="5:9">
      <c r="E348">
        <v>263.2</v>
      </c>
      <c r="F348">
        <v>432.55844691563334</v>
      </c>
      <c r="G348">
        <v>4.9001110000000002E-5</v>
      </c>
      <c r="H348">
        <f t="shared" si="35"/>
        <v>2.940425735967751</v>
      </c>
    </row>
    <row r="349" spans="5:9">
      <c r="E349">
        <v>268.8</v>
      </c>
      <c r="F349">
        <v>187.59730681444589</v>
      </c>
      <c r="G349">
        <v>1.120448E-4</v>
      </c>
      <c r="H349">
        <f t="shared" si="35"/>
        <v>6.7235091919623775</v>
      </c>
    </row>
    <row r="350" spans="5:9">
      <c r="E350">
        <v>274.39999999999998</v>
      </c>
      <c r="F350">
        <v>89.766445836254874</v>
      </c>
      <c r="G350">
        <v>2.366638E-4</v>
      </c>
      <c r="H350">
        <f t="shared" si="35"/>
        <v>14.201562541989862</v>
      </c>
    </row>
    <row r="351" spans="5:9">
      <c r="E351">
        <v>280</v>
      </c>
      <c r="F351">
        <v>46.425295828794901</v>
      </c>
      <c r="G351">
        <v>4.6638380000000001E-4</v>
      </c>
      <c r="H351">
        <f t="shared" si="35"/>
        <v>27.986446191901301</v>
      </c>
    </row>
    <row r="352" spans="5:9">
      <c r="E352">
        <v>285.60000000000002</v>
      </c>
      <c r="F352">
        <v>26.58257065056538</v>
      </c>
      <c r="G352">
        <v>8.4744509999999998E-4</v>
      </c>
      <c r="H352">
        <f t="shared" si="35"/>
        <v>50.852917043302995</v>
      </c>
    </row>
    <row r="353" spans="5:9">
      <c r="E353">
        <v>291.2</v>
      </c>
      <c r="F353">
        <v>14.91358064939887</v>
      </c>
      <c r="G353">
        <v>1.6028279999999999E-3</v>
      </c>
      <c r="H353">
        <f t="shared" si="35"/>
        <v>96.18142734990532</v>
      </c>
    </row>
    <row r="354" spans="5:9">
      <c r="E354">
        <v>296.8</v>
      </c>
      <c r="F354">
        <v>9.6082405664389743</v>
      </c>
      <c r="G354">
        <v>2.8562639999999999E-3</v>
      </c>
      <c r="H354">
        <f t="shared" si="35"/>
        <v>171.39677395712451</v>
      </c>
    </row>
    <row r="355" spans="5:9">
      <c r="E355">
        <v>302.39999999999998</v>
      </c>
      <c r="F355">
        <v>6.3912473539079757</v>
      </c>
      <c r="G355">
        <v>5.1657120000000003E-3</v>
      </c>
      <c r="H355">
        <f t="shared" si="35"/>
        <v>309.98058022353882</v>
      </c>
    </row>
    <row r="357" spans="5:9" ht="16">
      <c r="E357" s="29" t="s">
        <v>89</v>
      </c>
      <c r="F357" s="30"/>
      <c r="G357" s="30"/>
      <c r="H357" s="30"/>
      <c r="I357" s="30"/>
    </row>
    <row r="358" spans="5:9" ht="16">
      <c r="E358" s="30" t="s">
        <v>51</v>
      </c>
      <c r="F358" s="30" t="s">
        <v>52</v>
      </c>
      <c r="G358" s="30" t="s">
        <v>53</v>
      </c>
      <c r="H358" s="30" t="s">
        <v>54</v>
      </c>
      <c r="I358" s="30"/>
    </row>
    <row r="359" spans="5:9">
      <c r="E359">
        <v>257.60000000000002</v>
      </c>
      <c r="F359">
        <v>1800.8447812672405</v>
      </c>
      <c r="G359">
        <v>1.1871639999999999E-5</v>
      </c>
      <c r="H359">
        <f t="shared" ref="H359:H367" si="36">G359*0.6*1310*1000000/13214.57</f>
        <v>0.70612279022321567</v>
      </c>
    </row>
    <row r="360" spans="5:9">
      <c r="E360">
        <v>263.2</v>
      </c>
      <c r="F360">
        <v>793.75980333681355</v>
      </c>
      <c r="G360">
        <v>2.6303249999999999E-5</v>
      </c>
      <c r="H360">
        <f t="shared" si="36"/>
        <v>1.5645120877940031</v>
      </c>
    </row>
    <row r="361" spans="5:9">
      <c r="E361">
        <v>268.8</v>
      </c>
      <c r="F361">
        <v>273.48799569385</v>
      </c>
      <c r="G361">
        <v>7.6748580000000004E-5</v>
      </c>
      <c r="H361">
        <f t="shared" si="36"/>
        <v>4.5649903008573123</v>
      </c>
    </row>
    <row r="362" spans="5:9">
      <c r="E362">
        <v>274.39999999999998</v>
      </c>
      <c r="F362">
        <v>147.86520406353583</v>
      </c>
      <c r="G362">
        <v>1.433044E-4</v>
      </c>
      <c r="H362">
        <f t="shared" si="36"/>
        <v>8.5237172605692049</v>
      </c>
    </row>
    <row r="363" spans="5:9">
      <c r="E363">
        <v>280</v>
      </c>
      <c r="F363">
        <v>81.83711292849064</v>
      </c>
      <c r="G363">
        <v>2.700399E-4</v>
      </c>
      <c r="H363">
        <f t="shared" si="36"/>
        <v>16.061919638701827</v>
      </c>
    </row>
    <row r="364" spans="5:9">
      <c r="E364">
        <v>285.60000000000002</v>
      </c>
      <c r="F364">
        <v>35.890947905927405</v>
      </c>
      <c r="G364">
        <v>6.2291039999999998E-4</v>
      </c>
      <c r="H364">
        <f t="shared" si="36"/>
        <v>37.050586920346255</v>
      </c>
    </row>
    <row r="365" spans="5:9">
      <c r="E365">
        <v>291.2</v>
      </c>
      <c r="F365">
        <v>20.330750853528976</v>
      </c>
      <c r="G365">
        <v>1.1227920000000001E-3</v>
      </c>
      <c r="H365">
        <f t="shared" si="36"/>
        <v>66.783445242637498</v>
      </c>
    </row>
    <row r="366" spans="5:9">
      <c r="E366">
        <v>296.8</v>
      </c>
      <c r="F366">
        <v>12.758302116991144</v>
      </c>
      <c r="G366">
        <v>2.00249E-3</v>
      </c>
      <c r="H366">
        <f t="shared" si="36"/>
        <v>119.10770762877642</v>
      </c>
    </row>
    <row r="367" spans="5:9">
      <c r="E367">
        <v>302.39999999999998</v>
      </c>
      <c r="F367">
        <v>8.4259488576272226</v>
      </c>
      <c r="G367">
        <v>3.48424E-3</v>
      </c>
      <c r="H367">
        <f t="shared" si="36"/>
        <v>207.2419034444556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6216-BF14-4CEF-9B12-3B85EB14D53B}">
  <dimension ref="A1:BH41"/>
  <sheetViews>
    <sheetView zoomScaleNormal="100" workbookViewId="0">
      <selection activeCell="R33" sqref="R33"/>
    </sheetView>
  </sheetViews>
  <sheetFormatPr baseColWidth="10" defaultColWidth="9.1640625" defaultRowHeight="14"/>
  <cols>
    <col min="1" max="1" width="9.1640625" style="4"/>
    <col min="2" max="3" width="9.1640625" style="3"/>
    <col min="4" max="5" width="9.5" style="3" bestFit="1" customWidth="1"/>
    <col min="6" max="6" width="9.1640625" style="4"/>
    <col min="7" max="8" width="9.1640625" style="3"/>
    <col min="9" max="10" width="9.5" style="3" bestFit="1" customWidth="1"/>
    <col min="11" max="11" width="9.1640625" style="4"/>
    <col min="12" max="13" width="9.1640625" style="3"/>
    <col min="14" max="15" width="9.5" style="3" bestFit="1" customWidth="1"/>
    <col min="16" max="16" width="9.1640625" style="4"/>
    <col min="17" max="18" width="9.1640625" style="3"/>
    <col min="19" max="20" width="9.5" style="3" bestFit="1" customWidth="1"/>
    <col min="21" max="21" width="9.1640625" style="4"/>
    <col min="22" max="23" width="9.1640625" style="3"/>
    <col min="24" max="25" width="9.5" style="3" bestFit="1" customWidth="1"/>
    <col min="26" max="27" width="9.1640625" style="4"/>
    <col min="28" max="28" width="9.1640625" style="3"/>
    <col min="29" max="30" width="9.5" style="3" bestFit="1" customWidth="1"/>
    <col min="31" max="31" width="9.1640625" style="4"/>
    <col min="32" max="33" width="9.1640625" style="3"/>
    <col min="34" max="35" width="9.5" style="3" bestFit="1" customWidth="1"/>
    <col min="36" max="36" width="9.1640625" style="3"/>
    <col min="37" max="37" width="10.1640625" style="3" customWidth="1"/>
    <col min="38" max="38" width="10" style="3" bestFit="1" customWidth="1"/>
    <col min="39" max="39" width="10.1640625" style="21" bestFit="1" customWidth="1"/>
    <col min="40" max="40" width="10.1640625" style="3" customWidth="1"/>
    <col min="41" max="41" width="9.5" style="3" bestFit="1" customWidth="1"/>
    <col min="42" max="42" width="14.1640625" style="21" bestFit="1" customWidth="1"/>
    <col min="43" max="43" width="10.1640625" style="3" customWidth="1"/>
    <col min="44" max="44" width="9.5" style="3" bestFit="1" customWidth="1"/>
    <col min="45" max="45" width="10" style="21" bestFit="1" customWidth="1"/>
    <col min="46" max="46" width="10.1640625" style="3" customWidth="1"/>
    <col min="47" max="47" width="9.5" style="3" bestFit="1" customWidth="1"/>
    <col min="48" max="48" width="10" style="21" bestFit="1" customWidth="1"/>
    <col min="49" max="49" width="10.1640625" style="3" customWidth="1"/>
    <col min="50" max="50" width="9.5" style="3" bestFit="1" customWidth="1"/>
    <col min="51" max="51" width="10" style="21" bestFit="1" customWidth="1"/>
    <col min="52" max="52" width="10.1640625" style="3" customWidth="1"/>
    <col min="53" max="53" width="10" style="3" bestFit="1" customWidth="1"/>
    <col min="54" max="54" width="10" style="21" bestFit="1" customWidth="1"/>
    <col min="55" max="55" width="10.1640625" style="3" customWidth="1"/>
    <col min="56" max="56" width="9.5" style="3" bestFit="1" customWidth="1"/>
    <col min="57" max="57" width="10" style="21" bestFit="1" customWidth="1"/>
    <col min="58" max="16384" width="9.1640625" style="3"/>
  </cols>
  <sheetData>
    <row r="1" spans="1:60" ht="21" thickBot="1">
      <c r="A1" s="38" t="s">
        <v>48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</row>
    <row r="2" spans="1:60">
      <c r="A2" s="41" t="s">
        <v>4</v>
      </c>
      <c r="B2" s="37"/>
      <c r="C2" s="37"/>
      <c r="D2" s="37"/>
      <c r="E2" s="42"/>
      <c r="F2" s="41" t="s">
        <v>22</v>
      </c>
      <c r="G2" s="37"/>
      <c r="H2" s="37"/>
      <c r="I2" s="37"/>
      <c r="J2" s="42"/>
      <c r="K2" s="41" t="s">
        <v>23</v>
      </c>
      <c r="L2" s="37"/>
      <c r="M2" s="37"/>
      <c r="N2" s="37"/>
      <c r="O2" s="42"/>
      <c r="P2" s="41" t="s">
        <v>24</v>
      </c>
      <c r="Q2" s="37"/>
      <c r="R2" s="37"/>
      <c r="S2" s="37"/>
      <c r="T2" s="37"/>
      <c r="U2" s="41" t="s">
        <v>10</v>
      </c>
      <c r="V2" s="37"/>
      <c r="W2" s="37"/>
      <c r="X2" s="37"/>
      <c r="Y2" s="42"/>
      <c r="Z2" s="41" t="s">
        <v>11</v>
      </c>
      <c r="AA2" s="37"/>
      <c r="AB2" s="37"/>
      <c r="AC2" s="37"/>
      <c r="AD2" s="37"/>
      <c r="AE2" s="41" t="s">
        <v>12</v>
      </c>
      <c r="AF2" s="37"/>
      <c r="AG2" s="37"/>
      <c r="AH2" s="37"/>
      <c r="AI2" s="42"/>
      <c r="AK2" s="43" t="s">
        <v>33</v>
      </c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5"/>
    </row>
    <row r="3" spans="1:60" ht="32">
      <c r="A3" s="9" t="s">
        <v>25</v>
      </c>
      <c r="B3" s="10" t="s">
        <v>26</v>
      </c>
      <c r="C3" s="10" t="s">
        <v>28</v>
      </c>
      <c r="D3" s="10" t="s">
        <v>30</v>
      </c>
      <c r="E3" s="11" t="s">
        <v>29</v>
      </c>
      <c r="F3" s="9" t="s">
        <v>25</v>
      </c>
      <c r="G3" s="10" t="s">
        <v>26</v>
      </c>
      <c r="H3" s="10" t="s">
        <v>28</v>
      </c>
      <c r="I3" s="10" t="s">
        <v>30</v>
      </c>
      <c r="J3" s="11" t="s">
        <v>29</v>
      </c>
      <c r="K3" s="9" t="s">
        <v>25</v>
      </c>
      <c r="L3" s="10" t="s">
        <v>26</v>
      </c>
      <c r="M3" s="10" t="s">
        <v>28</v>
      </c>
      <c r="N3" s="10" t="s">
        <v>30</v>
      </c>
      <c r="O3" s="11" t="s">
        <v>29</v>
      </c>
      <c r="P3" s="9" t="s">
        <v>25</v>
      </c>
      <c r="Q3" s="10" t="s">
        <v>26</v>
      </c>
      <c r="R3" s="10" t="s">
        <v>28</v>
      </c>
      <c r="S3" s="10" t="s">
        <v>30</v>
      </c>
      <c r="T3" s="11" t="s">
        <v>29</v>
      </c>
      <c r="U3" s="9" t="s">
        <v>25</v>
      </c>
      <c r="V3" s="10" t="s">
        <v>26</v>
      </c>
      <c r="W3" s="10" t="s">
        <v>28</v>
      </c>
      <c r="X3" s="10" t="s">
        <v>30</v>
      </c>
      <c r="Y3" s="11" t="s">
        <v>29</v>
      </c>
      <c r="Z3" s="9" t="s">
        <v>25</v>
      </c>
      <c r="AA3" s="10" t="s">
        <v>26</v>
      </c>
      <c r="AB3" s="10" t="s">
        <v>28</v>
      </c>
      <c r="AC3" s="10" t="s">
        <v>30</v>
      </c>
      <c r="AD3" s="11" t="s">
        <v>29</v>
      </c>
      <c r="AE3" s="9" t="s">
        <v>25</v>
      </c>
      <c r="AF3" s="10" t="s">
        <v>26</v>
      </c>
      <c r="AG3" s="10" t="s">
        <v>28</v>
      </c>
      <c r="AH3" s="10" t="s">
        <v>30</v>
      </c>
      <c r="AI3" s="11" t="s">
        <v>29</v>
      </c>
      <c r="AK3" s="34" t="s">
        <v>4</v>
      </c>
      <c r="AL3" s="35"/>
      <c r="AM3" s="36"/>
      <c r="AN3" s="34" t="s">
        <v>9</v>
      </c>
      <c r="AO3" s="35"/>
      <c r="AP3" s="36"/>
      <c r="AQ3" s="34" t="s">
        <v>31</v>
      </c>
      <c r="AR3" s="35"/>
      <c r="AS3" s="36"/>
      <c r="AT3" s="34" t="s">
        <v>32</v>
      </c>
      <c r="AU3" s="35"/>
      <c r="AV3" s="36"/>
      <c r="AW3" s="34" t="s">
        <v>10</v>
      </c>
      <c r="AX3" s="35"/>
      <c r="AY3" s="36"/>
      <c r="AZ3" s="34" t="s">
        <v>23</v>
      </c>
      <c r="BA3" s="35"/>
      <c r="BB3" s="36"/>
      <c r="BC3" s="34" t="s">
        <v>22</v>
      </c>
      <c r="BD3" s="35"/>
      <c r="BE3" s="36"/>
      <c r="BF3" s="37"/>
      <c r="BG3" s="37"/>
      <c r="BH3" s="37"/>
    </row>
    <row r="4" spans="1:60" ht="32">
      <c r="A4" s="12">
        <v>26</v>
      </c>
      <c r="B4" s="3">
        <v>1.7828900000000001</v>
      </c>
      <c r="C4" s="3">
        <v>6.7729999999999999E-2</v>
      </c>
      <c r="D4" s="8">
        <v>1.39412E-4</v>
      </c>
      <c r="E4" s="18">
        <v>3.4227999999999998E-5</v>
      </c>
      <c r="F4" s="12">
        <v>6</v>
      </c>
      <c r="G4" s="5">
        <v>8.8953600000000002</v>
      </c>
      <c r="H4" s="3">
        <v>1.3521700000000001</v>
      </c>
      <c r="I4" s="8">
        <v>6.1463699999999999E-5</v>
      </c>
      <c r="J4" s="18">
        <v>1.2195799999999999E-5</v>
      </c>
      <c r="K4" s="12">
        <v>6</v>
      </c>
      <c r="L4" s="6">
        <v>7.548</v>
      </c>
      <c r="M4" s="3">
        <v>1.3468599999999999</v>
      </c>
      <c r="N4" s="8">
        <v>4.2065600000000003E-6</v>
      </c>
      <c r="O4" s="18">
        <v>8.4384000000000002E-7</v>
      </c>
      <c r="P4" s="12">
        <v>29</v>
      </c>
      <c r="Q4" s="6">
        <v>13.567460000000001</v>
      </c>
      <c r="R4" s="3">
        <v>1.7732300000000001</v>
      </c>
      <c r="S4" s="8">
        <v>2.6961700000000001E-6</v>
      </c>
      <c r="T4" s="8">
        <v>5.4608000000000003E-7</v>
      </c>
      <c r="U4" s="12">
        <v>26</v>
      </c>
      <c r="V4" s="3">
        <v>1.0980000000000001</v>
      </c>
      <c r="W4" s="3">
        <v>0.14584</v>
      </c>
      <c r="X4" s="8">
        <v>8.3016399999999993E-5</v>
      </c>
      <c r="Y4" s="18">
        <v>4.1903000000000004E-6</v>
      </c>
      <c r="Z4" s="12">
        <v>14</v>
      </c>
      <c r="AA4" s="4">
        <v>43.002499999999998</v>
      </c>
      <c r="AB4" s="3">
        <v>6.0260999999999996</v>
      </c>
      <c r="AC4" s="8">
        <v>1.51849E-7</v>
      </c>
      <c r="AD4" s="8">
        <v>6.4480999999999994E-8</v>
      </c>
      <c r="AE4" s="12">
        <v>10</v>
      </c>
      <c r="AF4" s="3">
        <v>90.38467</v>
      </c>
      <c r="AG4" s="3">
        <v>29.379010000000001</v>
      </c>
      <c r="AH4" s="8">
        <v>4.3942000000000002E-6</v>
      </c>
      <c r="AI4" s="18">
        <v>2.7090400000000001E-6</v>
      </c>
      <c r="AK4" s="22" t="s">
        <v>34</v>
      </c>
      <c r="AL4" s="10" t="s">
        <v>27</v>
      </c>
      <c r="AM4" s="23" t="s">
        <v>25</v>
      </c>
      <c r="AN4" s="22" t="s">
        <v>34</v>
      </c>
      <c r="AO4" s="10" t="s">
        <v>27</v>
      </c>
      <c r="AP4" s="23" t="s">
        <v>25</v>
      </c>
      <c r="AQ4" s="22" t="s">
        <v>34</v>
      </c>
      <c r="AR4" s="10" t="s">
        <v>27</v>
      </c>
      <c r="AS4" s="23" t="s">
        <v>25</v>
      </c>
      <c r="AT4" s="22" t="s">
        <v>34</v>
      </c>
      <c r="AU4" s="10" t="s">
        <v>27</v>
      </c>
      <c r="AV4" s="23" t="s">
        <v>25</v>
      </c>
      <c r="AW4" s="22" t="s">
        <v>34</v>
      </c>
      <c r="AX4" s="10" t="s">
        <v>27</v>
      </c>
      <c r="AY4" s="23" t="s">
        <v>25</v>
      </c>
      <c r="AZ4" s="22" t="s">
        <v>34</v>
      </c>
      <c r="BA4" s="10" t="s">
        <v>27</v>
      </c>
      <c r="BB4" s="23" t="s">
        <v>25</v>
      </c>
      <c r="BC4" s="22" t="s">
        <v>34</v>
      </c>
      <c r="BD4" s="10" t="s">
        <v>27</v>
      </c>
      <c r="BE4" s="23" t="s">
        <v>25</v>
      </c>
    </row>
    <row r="5" spans="1:60">
      <c r="A5" s="12">
        <v>22.5</v>
      </c>
      <c r="B5" s="3">
        <v>2.5653899999999998</v>
      </c>
      <c r="C5" s="3">
        <v>0.19697000000000001</v>
      </c>
      <c r="D5" s="8">
        <v>9.7817200000000003E-5</v>
      </c>
      <c r="E5" s="18">
        <v>1.6952800000000001E-5</v>
      </c>
      <c r="F5" s="12">
        <v>10.5</v>
      </c>
      <c r="G5" s="5">
        <v>5.0066300000000004</v>
      </c>
      <c r="H5" s="3">
        <v>0.50368999999999997</v>
      </c>
      <c r="I5" s="8">
        <v>9.5230500000000002E-5</v>
      </c>
      <c r="J5" s="18">
        <v>1.3606499999999999E-5</v>
      </c>
      <c r="K5" s="12">
        <v>10</v>
      </c>
      <c r="L5" s="6">
        <v>4.5019999999999998</v>
      </c>
      <c r="M5" s="3">
        <v>0.73285</v>
      </c>
      <c r="N5" s="8">
        <v>8.2061099999999999E-6</v>
      </c>
      <c r="O5" s="18">
        <v>8.6942000000000001E-7</v>
      </c>
      <c r="P5" s="12">
        <v>26</v>
      </c>
      <c r="Q5" s="6">
        <v>26.91846</v>
      </c>
      <c r="R5" s="3">
        <v>5.28477</v>
      </c>
      <c r="S5" s="8">
        <v>1.75287E-6</v>
      </c>
      <c r="T5" s="8">
        <v>4.4033000000000003E-7</v>
      </c>
      <c r="U5" s="12">
        <v>22</v>
      </c>
      <c r="V5" s="3">
        <v>3.0849199999999999</v>
      </c>
      <c r="W5" s="3">
        <v>0.71948999999999996</v>
      </c>
      <c r="X5" s="8">
        <v>4.9960200000000003E-5</v>
      </c>
      <c r="Y5" s="18">
        <v>1.6708E-6</v>
      </c>
      <c r="Z5" s="12">
        <v>18</v>
      </c>
      <c r="AA5" s="4">
        <v>20.006329999999998</v>
      </c>
      <c r="AB5" s="3">
        <v>2.59748</v>
      </c>
      <c r="AC5" s="8">
        <v>5.2816800000000005E-7</v>
      </c>
      <c r="AD5" s="8">
        <v>1.6259800000000001E-7</v>
      </c>
      <c r="AE5" s="12">
        <v>14</v>
      </c>
      <c r="AF5" s="3">
        <v>37.357140000000001</v>
      </c>
      <c r="AG5" s="3">
        <v>8.2926699999999993</v>
      </c>
      <c r="AH5" s="8">
        <v>7.13479E-6</v>
      </c>
      <c r="AI5" s="18">
        <v>1.4188099999999999E-6</v>
      </c>
      <c r="AK5" s="24">
        <v>1.1073800000000001E-5</v>
      </c>
      <c r="AL5" s="8">
        <v>1.00871E-6</v>
      </c>
      <c r="AM5" s="25">
        <v>4</v>
      </c>
      <c r="AN5" s="24">
        <v>1.0833299999999999E-7</v>
      </c>
      <c r="AO5" s="8">
        <v>2.4173000000000001E-8</v>
      </c>
      <c r="AP5" s="25">
        <v>16</v>
      </c>
      <c r="AQ5" s="24">
        <v>4.54667E-7</v>
      </c>
      <c r="AR5" s="8">
        <v>4.3501E-8</v>
      </c>
      <c r="AS5" s="25">
        <v>16</v>
      </c>
      <c r="AT5" s="24">
        <v>4.0519500000000002E-6</v>
      </c>
      <c r="AU5" s="8"/>
      <c r="AV5" s="25">
        <v>10</v>
      </c>
      <c r="AW5" s="24">
        <v>7.5058299999999998E-6</v>
      </c>
      <c r="AX5" s="8">
        <v>3.2299299999999999E-7</v>
      </c>
      <c r="AY5" s="25">
        <v>8</v>
      </c>
      <c r="AZ5" s="24">
        <v>2.7E-6</v>
      </c>
      <c r="BA5" s="8"/>
      <c r="BB5" s="25">
        <v>4</v>
      </c>
      <c r="BC5" s="24">
        <v>4.9400400000000002E-5</v>
      </c>
      <c r="BD5" s="8">
        <v>8.4565000000000001E-7</v>
      </c>
      <c r="BE5" s="25">
        <v>4</v>
      </c>
    </row>
    <row r="6" spans="1:60" ht="15" thickBot="1">
      <c r="A6" s="12">
        <v>19</v>
      </c>
      <c r="B6" s="3">
        <v>4.80145</v>
      </c>
      <c r="C6" s="3">
        <v>0.59506999999999999</v>
      </c>
      <c r="D6" s="8">
        <v>6.5615299999999995E-5</v>
      </c>
      <c r="E6" s="18">
        <v>7.3139999999999998E-6</v>
      </c>
      <c r="F6" s="12">
        <v>13</v>
      </c>
      <c r="G6" s="5">
        <v>2.8427600000000002</v>
      </c>
      <c r="H6" s="3">
        <v>0.10466</v>
      </c>
      <c r="I6" s="8">
        <v>1.2006900000000001E-4</v>
      </c>
      <c r="J6" s="18">
        <v>1.2745000000000001E-5</v>
      </c>
      <c r="K6" s="12">
        <v>14</v>
      </c>
      <c r="L6" s="6">
        <v>2.2879999999999998</v>
      </c>
      <c r="M6" s="3">
        <v>0.24651999999999999</v>
      </c>
      <c r="N6" s="8">
        <v>1.8723300000000001E-5</v>
      </c>
      <c r="O6" s="18">
        <v>9.9540000000000003E-7</v>
      </c>
      <c r="P6" s="13">
        <v>22</v>
      </c>
      <c r="Q6" s="16">
        <v>73.572609999999997</v>
      </c>
      <c r="R6" s="14">
        <v>6.0936199999999996</v>
      </c>
      <c r="S6" s="19">
        <v>8.1568099999999998E-7</v>
      </c>
      <c r="T6" s="19">
        <v>2.9177599999999998E-7</v>
      </c>
      <c r="U6" s="12">
        <v>18</v>
      </c>
      <c r="V6" s="3">
        <v>4.2966699999999998</v>
      </c>
      <c r="W6" s="3">
        <v>0.85424</v>
      </c>
      <c r="X6" s="8">
        <v>2.8422899999999999E-5</v>
      </c>
      <c r="Y6" s="18">
        <v>1.6159000000000001E-6</v>
      </c>
      <c r="Z6" s="12">
        <v>22</v>
      </c>
      <c r="AA6" s="4">
        <v>12.76357</v>
      </c>
      <c r="AB6" s="3">
        <v>1.9752799999999999</v>
      </c>
      <c r="AC6" s="8">
        <v>1.44626E-6</v>
      </c>
      <c r="AD6" s="8">
        <v>3.1468000000000001E-7</v>
      </c>
      <c r="AE6" s="12">
        <v>19</v>
      </c>
      <c r="AF6" s="3">
        <v>17.907499999999999</v>
      </c>
      <c r="AG6" s="3">
        <v>2.7173099999999999</v>
      </c>
      <c r="AH6" s="8">
        <v>1.39709E-5</v>
      </c>
      <c r="AI6" s="18">
        <v>1.2021000000000001E-6</v>
      </c>
      <c r="AK6" s="24">
        <v>1.31991E-5</v>
      </c>
      <c r="AL6" s="8">
        <v>5.0683899999999998E-7</v>
      </c>
      <c r="AM6" s="25">
        <v>8</v>
      </c>
      <c r="AN6" s="24">
        <v>2.2950000000000001E-7</v>
      </c>
      <c r="AO6" s="8">
        <v>2.6163000000000001E-8</v>
      </c>
      <c r="AP6" s="25">
        <v>20</v>
      </c>
      <c r="AQ6" s="24">
        <v>7.8800000000000002E-7</v>
      </c>
      <c r="AR6" s="8">
        <v>5.0714900000000002E-8</v>
      </c>
      <c r="AS6" s="25">
        <v>20</v>
      </c>
      <c r="AT6" s="24">
        <v>6.9898999999999998E-6</v>
      </c>
      <c r="AU6" s="8">
        <v>5.4952800000000002E-7</v>
      </c>
      <c r="AV6" s="25">
        <v>14</v>
      </c>
      <c r="AW6" s="24">
        <v>1.06294E-5</v>
      </c>
      <c r="AX6" s="8">
        <v>2.0697400000000001E-6</v>
      </c>
      <c r="AY6" s="25">
        <v>12</v>
      </c>
      <c r="AZ6" s="24">
        <v>3.9999999999999998E-6</v>
      </c>
      <c r="BA6" s="8">
        <v>9.9999999999999995E-8</v>
      </c>
      <c r="BB6" s="25">
        <v>6</v>
      </c>
      <c r="BC6" s="24">
        <v>6.8555799999999998E-5</v>
      </c>
      <c r="BD6" s="8">
        <v>3.6051800000000001E-6</v>
      </c>
      <c r="BE6" s="25">
        <v>6</v>
      </c>
    </row>
    <row r="7" spans="1:60" ht="15" thickBot="1">
      <c r="A7" s="12">
        <v>15</v>
      </c>
      <c r="B7" s="3">
        <v>9.9736200000000004</v>
      </c>
      <c r="C7" s="3">
        <v>1.80257</v>
      </c>
      <c r="D7" s="8">
        <v>3.9122599999999997E-5</v>
      </c>
      <c r="E7" s="18">
        <v>3.2775E-6</v>
      </c>
      <c r="F7" s="12">
        <v>16.5</v>
      </c>
      <c r="G7" s="5">
        <v>1.73291</v>
      </c>
      <c r="H7" s="3">
        <v>4.4979999999999999E-2</v>
      </c>
      <c r="I7" s="8">
        <v>1.6215899999999999E-4</v>
      </c>
      <c r="J7" s="18">
        <v>1.7240000000000001E-5</v>
      </c>
      <c r="K7" s="12">
        <v>18</v>
      </c>
      <c r="L7" s="6">
        <v>1.8680000000000001</v>
      </c>
      <c r="M7" s="3">
        <v>0.21299999999999999</v>
      </c>
      <c r="N7" s="8">
        <v>3.9412600000000003E-5</v>
      </c>
      <c r="O7" s="18">
        <v>1.8592999999999999E-6</v>
      </c>
      <c r="Q7" s="6"/>
      <c r="U7" s="12">
        <v>14</v>
      </c>
      <c r="V7" s="3">
        <v>7.5091700000000001</v>
      </c>
      <c r="W7" s="3">
        <v>0.73263999999999996</v>
      </c>
      <c r="X7" s="8">
        <v>1.5659100000000001E-5</v>
      </c>
      <c r="Y7" s="18">
        <v>1.2029E-6</v>
      </c>
      <c r="Z7" s="13">
        <v>26</v>
      </c>
      <c r="AA7" s="17">
        <v>4.4626700000000001</v>
      </c>
      <c r="AB7" s="14">
        <v>0.59164000000000005</v>
      </c>
      <c r="AC7" s="19">
        <v>3.3436999999999999E-6</v>
      </c>
      <c r="AD7" s="19">
        <v>5.0332000000000004E-7</v>
      </c>
      <c r="AE7" s="12">
        <v>23</v>
      </c>
      <c r="AF7" s="3">
        <v>6.7938799999999997</v>
      </c>
      <c r="AG7" s="3">
        <v>0.70204</v>
      </c>
      <c r="AH7" s="8">
        <v>2.31578E-5</v>
      </c>
      <c r="AI7" s="18">
        <v>1.4417000000000001E-6</v>
      </c>
      <c r="AK7" s="24">
        <v>2.1504500000000001E-5</v>
      </c>
      <c r="AL7" s="8">
        <v>8.7318199999999999E-7</v>
      </c>
      <c r="AM7" s="25">
        <v>10</v>
      </c>
      <c r="AN7" s="24">
        <v>4.0302400000000002E-7</v>
      </c>
      <c r="AO7" s="8">
        <v>1.17725E-7</v>
      </c>
      <c r="AP7" s="25">
        <v>24</v>
      </c>
      <c r="AQ7" s="24"/>
      <c r="AR7" s="8"/>
      <c r="AS7" s="25"/>
      <c r="AT7" s="24"/>
      <c r="AU7" s="8"/>
      <c r="AV7" s="25"/>
      <c r="AW7" s="24">
        <v>1.9905600000000001E-5</v>
      </c>
      <c r="AX7" s="8">
        <v>2.7606299999999999E-6</v>
      </c>
      <c r="AY7" s="25">
        <v>16</v>
      </c>
      <c r="AZ7" s="24">
        <v>6.1E-6</v>
      </c>
      <c r="BA7" s="8">
        <v>1.9999999999999999E-7</v>
      </c>
      <c r="BB7" s="25">
        <v>8</v>
      </c>
      <c r="BC7" s="24">
        <v>6.0118200000000003E-5</v>
      </c>
      <c r="BD7" s="8">
        <v>2.2458600000000001E-6</v>
      </c>
      <c r="BE7" s="25">
        <v>8</v>
      </c>
    </row>
    <row r="8" spans="1:60" ht="15" thickBot="1">
      <c r="A8" s="12">
        <v>11</v>
      </c>
      <c r="B8" s="3">
        <v>12.657640000000001</v>
      </c>
      <c r="C8" s="3">
        <v>0.80384</v>
      </c>
      <c r="D8" s="8">
        <v>2.2030699999999999E-5</v>
      </c>
      <c r="E8" s="18">
        <v>1.8884E-6</v>
      </c>
      <c r="F8" s="12">
        <v>20</v>
      </c>
      <c r="G8" s="5">
        <v>1.15808</v>
      </c>
      <c r="H8" s="3">
        <v>3.5700000000000003E-2</v>
      </c>
      <c r="I8" s="8">
        <v>2.12239E-4</v>
      </c>
      <c r="J8" s="18">
        <v>4.3859999999999997E-5</v>
      </c>
      <c r="K8" s="13">
        <v>22</v>
      </c>
      <c r="L8" s="16">
        <v>1.1007499999999999</v>
      </c>
      <c r="M8" s="14">
        <v>8.4790000000000004E-2</v>
      </c>
      <c r="N8" s="19">
        <v>7.4615000000000003E-5</v>
      </c>
      <c r="O8" s="20">
        <v>8.5273000000000005E-6</v>
      </c>
      <c r="U8" s="13">
        <v>10</v>
      </c>
      <c r="V8" s="14">
        <v>19.62</v>
      </c>
      <c r="W8" s="14">
        <v>4.7326300000000003</v>
      </c>
      <c r="X8" s="19">
        <v>9.1377200000000003E-6</v>
      </c>
      <c r="Y8" s="20">
        <v>7.5341000000000002E-7</v>
      </c>
      <c r="AE8" s="13">
        <v>27</v>
      </c>
      <c r="AF8" s="14">
        <v>1.9743999999999999</v>
      </c>
      <c r="AG8" s="14">
        <v>0.40132000000000001</v>
      </c>
      <c r="AH8" s="19">
        <v>3.63861E-5</v>
      </c>
      <c r="AI8" s="20">
        <v>3.1511000000000002E-6</v>
      </c>
      <c r="AK8" s="24">
        <v>3.3029999999999997E-2</v>
      </c>
      <c r="AL8" s="8">
        <v>1.06E-3</v>
      </c>
      <c r="AM8" s="25">
        <v>10</v>
      </c>
      <c r="AN8" s="24">
        <v>9.8412699999999993E-7</v>
      </c>
      <c r="AO8" s="8">
        <v>1.45479E-7</v>
      </c>
      <c r="AP8" s="25">
        <v>28</v>
      </c>
      <c r="AQ8" s="24">
        <v>1.48975E-6</v>
      </c>
      <c r="AR8" s="8">
        <v>7.5546700000000005E-7</v>
      </c>
      <c r="AS8" s="25">
        <v>24</v>
      </c>
      <c r="AT8" s="24">
        <v>1.02886E-5</v>
      </c>
      <c r="AU8" s="8">
        <v>7.1303799999999998E-7</v>
      </c>
      <c r="AV8" s="25">
        <v>16</v>
      </c>
      <c r="AW8" s="24">
        <v>3.7855499999999997E-5</v>
      </c>
      <c r="AX8" s="8">
        <v>7.0394699999999997E-7</v>
      </c>
      <c r="AY8" s="25">
        <v>20</v>
      </c>
      <c r="AZ8" s="24">
        <v>1.0000000000000001E-5</v>
      </c>
      <c r="BA8" s="8">
        <v>6.9999999999999997E-7</v>
      </c>
      <c r="BB8" s="25">
        <v>10</v>
      </c>
      <c r="BC8" s="24">
        <v>1.00491E-4</v>
      </c>
      <c r="BD8" s="8">
        <v>8.8625699999999997E-7</v>
      </c>
      <c r="BE8" s="25">
        <v>10</v>
      </c>
    </row>
    <row r="9" spans="1:60" ht="15" thickBot="1">
      <c r="A9" s="13">
        <v>6</v>
      </c>
      <c r="B9" s="14">
        <v>78.300280000000001</v>
      </c>
      <c r="C9" s="14">
        <v>14.99131</v>
      </c>
      <c r="D9" s="19">
        <v>1.1246200000000001E-5</v>
      </c>
      <c r="E9" s="20">
        <v>3.26417E-6</v>
      </c>
      <c r="F9" s="13">
        <v>23</v>
      </c>
      <c r="G9" s="15">
        <v>0.69281000000000004</v>
      </c>
      <c r="H9" s="14">
        <v>0.16678999999999999</v>
      </c>
      <c r="I9" s="19">
        <v>2.6087799999999998E-4</v>
      </c>
      <c r="J9" s="20">
        <v>8.1083999999999998E-5</v>
      </c>
      <c r="L9" s="6"/>
      <c r="AK9" s="24">
        <v>2.5316900000000002E-5</v>
      </c>
      <c r="AL9" s="8">
        <v>3.9965299999999999E-7</v>
      </c>
      <c r="AM9" s="25">
        <v>12</v>
      </c>
      <c r="AN9" s="24">
        <v>2.0250000000000001E-6</v>
      </c>
      <c r="AO9" s="8">
        <v>1.4212799999999999E-6</v>
      </c>
      <c r="AP9" s="25">
        <v>30</v>
      </c>
      <c r="AQ9" s="24">
        <v>3.8379299999999997E-6</v>
      </c>
      <c r="AR9" s="8"/>
      <c r="AS9" s="25">
        <v>27</v>
      </c>
      <c r="AT9" s="24">
        <v>1.1922100000000001E-5</v>
      </c>
      <c r="AU9" s="8">
        <v>9.4344500000000002E-7</v>
      </c>
      <c r="AV9" s="25">
        <v>18</v>
      </c>
      <c r="AW9" s="24">
        <v>7.3939399999999999E-5</v>
      </c>
      <c r="AX9" s="8">
        <v>1.54058E-6</v>
      </c>
      <c r="AY9" s="25">
        <v>25</v>
      </c>
      <c r="AZ9" s="24">
        <v>1.4399999999999999E-5</v>
      </c>
      <c r="BA9" s="8">
        <v>3.9999999999999998E-7</v>
      </c>
      <c r="BB9" s="25">
        <v>12</v>
      </c>
      <c r="BC9" s="24">
        <v>1.02018E-4</v>
      </c>
      <c r="BD9" s="8">
        <v>1.4552099999999999E-6</v>
      </c>
      <c r="BE9" s="25">
        <v>12</v>
      </c>
    </row>
    <row r="10" spans="1:60">
      <c r="G10" s="5"/>
      <c r="L10" s="6"/>
      <c r="AK10" s="24">
        <v>4.69146E-5</v>
      </c>
      <c r="AL10" s="8">
        <v>1.9180000000000001E-6</v>
      </c>
      <c r="AM10" s="25">
        <v>16</v>
      </c>
      <c r="AN10" s="24">
        <v>2.3999999999999999E-6</v>
      </c>
      <c r="AO10" s="8"/>
      <c r="AP10" s="25">
        <v>34</v>
      </c>
      <c r="AQ10" s="24">
        <v>6.8733900000000003E-6</v>
      </c>
      <c r="AR10" s="8">
        <v>2.8153099999999998E-7</v>
      </c>
      <c r="AS10" s="25">
        <v>30</v>
      </c>
      <c r="AT10" s="24">
        <v>1.45974E-5</v>
      </c>
      <c r="AU10" s="8">
        <v>2.4494200000000002E-7</v>
      </c>
      <c r="AV10" s="25">
        <v>20</v>
      </c>
      <c r="AW10" s="24">
        <v>7.1000000000000005E-5</v>
      </c>
      <c r="AX10" s="8"/>
      <c r="AY10" s="25">
        <v>27</v>
      </c>
      <c r="AZ10" s="24">
        <v>2.0800000000000001E-5</v>
      </c>
      <c r="BA10" s="8">
        <v>8.9999999999999996E-7</v>
      </c>
      <c r="BB10" s="25">
        <v>14</v>
      </c>
      <c r="BC10" s="24">
        <v>1.6462399999999999E-4</v>
      </c>
      <c r="BD10" s="8">
        <v>1.5333699999999999E-5</v>
      </c>
      <c r="BE10" s="25">
        <v>14</v>
      </c>
    </row>
    <row r="11" spans="1:60">
      <c r="B11" s="5"/>
      <c r="G11" s="5"/>
      <c r="L11" s="6"/>
      <c r="AK11" s="24">
        <v>7.3405999999999995E-5</v>
      </c>
      <c r="AL11" s="8">
        <v>1.61806E-6</v>
      </c>
      <c r="AM11" s="25">
        <v>20</v>
      </c>
      <c r="AN11" s="24"/>
      <c r="AO11" s="8"/>
      <c r="AP11" s="25"/>
      <c r="AQ11" s="24">
        <v>1.0020100000000001E-5</v>
      </c>
      <c r="AR11" s="8">
        <v>1.10523E-6</v>
      </c>
      <c r="AS11" s="25">
        <v>32</v>
      </c>
      <c r="AT11" s="24">
        <v>2.04444E-5</v>
      </c>
      <c r="AU11" s="8">
        <v>8.9830800000000005E-7</v>
      </c>
      <c r="AV11" s="25">
        <v>22</v>
      </c>
      <c r="AW11" s="24">
        <v>1.26434E-4</v>
      </c>
      <c r="AX11" s="8">
        <v>8.4658699999999993E-6</v>
      </c>
      <c r="AY11" s="25">
        <v>30</v>
      </c>
      <c r="AZ11" s="24">
        <v>2.7399999999999999E-5</v>
      </c>
      <c r="BA11" s="8">
        <v>9.9999999999999995E-8</v>
      </c>
      <c r="BB11" s="25">
        <v>16</v>
      </c>
      <c r="BC11" s="24">
        <v>1.5236399999999999E-4</v>
      </c>
      <c r="BD11" s="8">
        <v>8.2851700000000003E-7</v>
      </c>
      <c r="BE11" s="25">
        <v>16</v>
      </c>
    </row>
    <row r="12" spans="1:60">
      <c r="B12" s="5"/>
      <c r="G12" s="5"/>
      <c r="L12" s="6"/>
      <c r="AK12" s="24">
        <v>1.66E-3</v>
      </c>
      <c r="AL12" s="8"/>
      <c r="AM12" s="25">
        <v>30</v>
      </c>
      <c r="AN12" s="24"/>
      <c r="AO12" s="8"/>
      <c r="AP12" s="25"/>
      <c r="AQ12" s="24">
        <v>1.7538200000000001E-5</v>
      </c>
      <c r="AR12" s="8">
        <v>4.2149100000000003E-7</v>
      </c>
      <c r="AS12" s="25">
        <v>36</v>
      </c>
      <c r="AT12" s="24">
        <v>2.6998599999999999E-5</v>
      </c>
      <c r="AU12" s="8">
        <v>7.9455799999999999E-7</v>
      </c>
      <c r="AV12" s="25">
        <v>24</v>
      </c>
      <c r="AW12" s="24">
        <v>1.13E-4</v>
      </c>
      <c r="AX12" s="8"/>
      <c r="AY12" s="25">
        <v>32</v>
      </c>
      <c r="AZ12" s="24">
        <v>3.3599999999999997E-5</v>
      </c>
      <c r="BA12" s="8">
        <v>0</v>
      </c>
      <c r="BB12" s="25">
        <v>18</v>
      </c>
      <c r="BC12" s="24">
        <v>1.9000000000000001E-4</v>
      </c>
      <c r="BD12" s="8"/>
      <c r="BE12" s="25">
        <v>17.074300000000001</v>
      </c>
    </row>
    <row r="13" spans="1:60">
      <c r="B13" s="5"/>
      <c r="G13" s="5"/>
      <c r="L13" s="7"/>
      <c r="AK13" s="24">
        <v>9.2281999999999998E-4</v>
      </c>
      <c r="AL13" s="8"/>
      <c r="AM13" s="25">
        <v>36.928199999999997</v>
      </c>
      <c r="AN13" s="24"/>
      <c r="AO13" s="8"/>
      <c r="AP13" s="25"/>
      <c r="AQ13" s="24">
        <v>2.60689E-5</v>
      </c>
      <c r="AR13" s="8">
        <v>1.5522299999999999E-6</v>
      </c>
      <c r="AS13" s="25">
        <v>40</v>
      </c>
      <c r="AT13" s="24">
        <v>3.9341999999999997E-5</v>
      </c>
      <c r="AU13" s="8">
        <v>1.59201E-6</v>
      </c>
      <c r="AV13" s="25">
        <v>28</v>
      </c>
      <c r="AW13" s="24">
        <v>1.7799999999999999E-4</v>
      </c>
      <c r="AX13" s="8"/>
      <c r="AY13" s="25">
        <v>35.5</v>
      </c>
      <c r="AZ13" s="24">
        <v>5.3499999999999999E-5</v>
      </c>
      <c r="BA13" s="8">
        <v>7.9999999999999996E-7</v>
      </c>
      <c r="BB13" s="25">
        <v>20</v>
      </c>
      <c r="BC13" s="24">
        <v>2.09056E-4</v>
      </c>
      <c r="BD13" s="8">
        <v>8.8961200000000008E-6</v>
      </c>
      <c r="BE13" s="25">
        <v>20</v>
      </c>
    </row>
    <row r="14" spans="1:60">
      <c r="B14" s="5"/>
      <c r="G14" s="4"/>
      <c r="L14" s="7"/>
      <c r="AK14" s="24"/>
      <c r="AL14" s="8"/>
      <c r="AM14" s="25"/>
      <c r="AN14" s="24"/>
      <c r="AO14" s="8"/>
      <c r="AP14" s="25"/>
      <c r="AQ14" s="24"/>
      <c r="AR14" s="8"/>
      <c r="AS14" s="25"/>
      <c r="AT14" s="24">
        <v>6.0505099999999998E-5</v>
      </c>
      <c r="AU14" s="8">
        <v>5.2530999999999997E-6</v>
      </c>
      <c r="AV14" s="25">
        <v>32</v>
      </c>
      <c r="AW14" s="24"/>
      <c r="AX14" s="8"/>
      <c r="AY14" s="25"/>
      <c r="AZ14" s="24">
        <v>1.3999999999999999E-4</v>
      </c>
      <c r="BA14" s="8"/>
      <c r="BB14" s="25">
        <v>27.3811</v>
      </c>
      <c r="BC14" s="24">
        <v>4.5282699999999999E-4</v>
      </c>
      <c r="BD14" s="8">
        <v>1.1891300000000001E-5</v>
      </c>
      <c r="BE14" s="25">
        <v>25</v>
      </c>
    </row>
    <row r="15" spans="1:60">
      <c r="B15" s="5"/>
      <c r="G15" s="4"/>
      <c r="L15" s="7"/>
      <c r="AK15" s="24"/>
      <c r="AL15" s="8"/>
      <c r="AM15" s="25"/>
      <c r="AN15" s="24"/>
      <c r="AO15" s="8"/>
      <c r="AP15" s="25"/>
      <c r="AQ15" s="24"/>
      <c r="AR15" s="8"/>
      <c r="AS15" s="25"/>
      <c r="AT15" s="24">
        <v>9.0220800000000002E-5</v>
      </c>
      <c r="AU15" s="8">
        <v>3.0939799999999998E-6</v>
      </c>
      <c r="AV15" s="25">
        <v>36</v>
      </c>
      <c r="AW15" s="24"/>
      <c r="AX15" s="8"/>
      <c r="AY15" s="25"/>
      <c r="AZ15" s="24">
        <v>2.3499999999999999E-4</v>
      </c>
      <c r="BA15" s="8">
        <v>6.9999999999999999E-6</v>
      </c>
      <c r="BB15" s="25">
        <v>30</v>
      </c>
      <c r="BC15" s="24">
        <v>7.6000000000000004E-4</v>
      </c>
      <c r="BD15" s="8"/>
      <c r="BE15" s="25">
        <v>30.142600000000002</v>
      </c>
    </row>
    <row r="16" spans="1:60">
      <c r="B16" s="5"/>
      <c r="G16" s="4"/>
      <c r="L16" s="7"/>
      <c r="AK16" s="24"/>
      <c r="AL16" s="8"/>
      <c r="AM16" s="25"/>
      <c r="AN16" s="24"/>
      <c r="AO16" s="8"/>
      <c r="AP16" s="25"/>
      <c r="AQ16" s="24"/>
      <c r="AR16" s="8"/>
      <c r="AS16" s="25"/>
      <c r="AT16" s="24"/>
      <c r="AU16" s="8"/>
      <c r="AV16" s="25"/>
      <c r="AW16" s="24"/>
      <c r="AX16" s="8"/>
      <c r="AY16" s="25"/>
      <c r="AZ16" s="24">
        <v>2.9999999999999997E-4</v>
      </c>
      <c r="BA16" s="8"/>
      <c r="BB16" s="25">
        <v>34.357999999999997</v>
      </c>
      <c r="BC16" s="24">
        <v>1.1299999999999999E-3</v>
      </c>
      <c r="BD16" s="8"/>
      <c r="BE16" s="25">
        <v>37.78</v>
      </c>
    </row>
    <row r="17" spans="7:57">
      <c r="G17" s="4"/>
      <c r="L17" s="7"/>
      <c r="AK17" s="24"/>
      <c r="AL17" s="8"/>
      <c r="AM17" s="25"/>
      <c r="AN17" s="24"/>
      <c r="AO17" s="8"/>
      <c r="AP17" s="25"/>
      <c r="AQ17" s="24"/>
      <c r="AR17" s="8"/>
      <c r="AS17" s="25"/>
      <c r="AT17" s="24"/>
      <c r="AU17" s="8"/>
      <c r="AV17" s="25"/>
      <c r="AW17" s="24"/>
      <c r="AX17" s="8"/>
      <c r="AY17" s="25"/>
      <c r="AZ17" s="24">
        <v>4.7199999999999998E-4</v>
      </c>
      <c r="BA17" s="8">
        <v>1.36E-5</v>
      </c>
      <c r="BB17" s="25">
        <v>35</v>
      </c>
      <c r="BC17" s="24">
        <v>1.9300000000000001E-3</v>
      </c>
      <c r="BD17" s="8"/>
      <c r="BE17" s="25">
        <v>38.804200000000002</v>
      </c>
    </row>
    <row r="18" spans="7:57">
      <c r="G18" s="4"/>
      <c r="L18" s="7"/>
      <c r="AK18" s="26"/>
      <c r="AL18" s="27"/>
      <c r="AM18" s="28"/>
      <c r="AN18" s="26"/>
      <c r="AO18" s="27"/>
      <c r="AP18" s="28"/>
      <c r="AQ18" s="26"/>
      <c r="AR18" s="27"/>
      <c r="AS18" s="28"/>
      <c r="AT18" s="26"/>
      <c r="AU18" s="27"/>
      <c r="AV18" s="28"/>
      <c r="AW18" s="26"/>
      <c r="AX18" s="27"/>
      <c r="AY18" s="28"/>
      <c r="AZ18" s="26">
        <v>8.897E-4</v>
      </c>
      <c r="BA18" s="27">
        <v>1.49E-5</v>
      </c>
      <c r="BB18" s="28">
        <v>40</v>
      </c>
      <c r="BC18" s="26"/>
      <c r="BD18" s="27"/>
      <c r="BE18" s="28"/>
    </row>
    <row r="19" spans="7:57">
      <c r="G19" s="4"/>
      <c r="L19" s="7"/>
      <c r="AK19" s="8"/>
      <c r="AL19" s="8"/>
      <c r="AN19" s="8"/>
      <c r="AO19" s="8"/>
      <c r="AQ19" s="8"/>
      <c r="AR19" s="8"/>
      <c r="AT19" s="8"/>
      <c r="AU19" s="8"/>
      <c r="AW19" s="8"/>
      <c r="AX19" s="8"/>
      <c r="AZ19" s="8"/>
      <c r="BA19" s="8"/>
      <c r="BC19" s="8"/>
      <c r="BD19" s="8"/>
    </row>
    <row r="20" spans="7:57">
      <c r="G20" s="4"/>
      <c r="L20" s="7"/>
      <c r="AL20" s="8"/>
      <c r="AM20" s="8" t="s">
        <v>46</v>
      </c>
      <c r="AN20" s="8"/>
      <c r="AO20" s="8"/>
      <c r="AQ20" s="8"/>
      <c r="AR20" s="8"/>
      <c r="AT20" s="8" t="s">
        <v>47</v>
      </c>
      <c r="AU20" s="8"/>
      <c r="AW20" s="8"/>
      <c r="AX20" s="8"/>
      <c r="AZ20" s="8"/>
      <c r="BA20" s="8"/>
      <c r="BC20" s="8"/>
      <c r="BD20" s="8"/>
    </row>
    <row r="21" spans="7:57">
      <c r="G21" s="4"/>
      <c r="L21" s="7"/>
      <c r="AL21" s="8"/>
      <c r="AM21" s="8"/>
      <c r="AN21" s="8"/>
      <c r="AO21" s="8"/>
      <c r="AQ21" s="8"/>
      <c r="AR21" s="8"/>
      <c r="AT21" s="8"/>
      <c r="AU21" s="8"/>
      <c r="AW21" s="8"/>
      <c r="AX21" s="8"/>
      <c r="AZ21" s="8"/>
      <c r="BA21" s="8"/>
      <c r="BC21" s="8"/>
      <c r="BD21" s="8"/>
    </row>
    <row r="22" spans="7:57">
      <c r="G22" s="4"/>
      <c r="L22" s="7"/>
      <c r="AK22" s="8"/>
      <c r="AL22" s="8"/>
      <c r="AM22" s="21" t="s">
        <v>0</v>
      </c>
      <c r="AN22" s="8" t="s">
        <v>44</v>
      </c>
      <c r="AO22" s="8" t="s">
        <v>2</v>
      </c>
      <c r="AP22" s="21" t="s">
        <v>3</v>
      </c>
      <c r="AQ22" s="8" t="s">
        <v>45</v>
      </c>
      <c r="AR22" s="8"/>
      <c r="AT22" s="8"/>
      <c r="AU22" s="8" t="s">
        <v>9</v>
      </c>
      <c r="AV22" s="21" t="s">
        <v>31</v>
      </c>
      <c r="AW22" s="8" t="s">
        <v>32</v>
      </c>
      <c r="AX22" s="8" t="s">
        <v>10</v>
      </c>
      <c r="AY22" s="21" t="s">
        <v>23</v>
      </c>
      <c r="AZ22" s="8" t="s">
        <v>41</v>
      </c>
      <c r="BA22" s="8" t="s">
        <v>22</v>
      </c>
    </row>
    <row r="23" spans="7:57">
      <c r="G23" s="4"/>
      <c r="L23" s="7"/>
      <c r="AK23" s="8" t="s">
        <v>9</v>
      </c>
      <c r="AL23" s="8" t="s">
        <v>42</v>
      </c>
      <c r="AM23" s="4">
        <v>5.3071799999999998</v>
      </c>
      <c r="AN23" s="4">
        <v>0.42892000000000002</v>
      </c>
      <c r="AO23" s="4">
        <v>12.373340000000001</v>
      </c>
      <c r="AP23" s="4">
        <v>2.4520199999999997E-4</v>
      </c>
      <c r="AQ23" s="4">
        <v>0.99382000000000004</v>
      </c>
      <c r="AR23" s="8"/>
      <c r="AT23" s="8" t="s">
        <v>35</v>
      </c>
      <c r="AU23" s="4">
        <v>6</v>
      </c>
      <c r="AV23" s="4">
        <v>8</v>
      </c>
      <c r="AW23" s="4">
        <v>10</v>
      </c>
      <c r="AX23" s="4">
        <v>9</v>
      </c>
      <c r="AY23" s="4">
        <v>14</v>
      </c>
      <c r="AZ23" s="4">
        <v>7</v>
      </c>
      <c r="BA23" s="4">
        <v>13</v>
      </c>
    </row>
    <row r="24" spans="7:57">
      <c r="G24" s="4"/>
      <c r="L24" s="7"/>
      <c r="AK24" s="3" t="s">
        <v>9</v>
      </c>
      <c r="AL24" s="3" t="s">
        <v>43</v>
      </c>
      <c r="AM24" s="4">
        <v>101.34199</v>
      </c>
      <c r="AN24" s="4">
        <v>6.1620200000000001</v>
      </c>
      <c r="AO24" s="4">
        <v>16.44623</v>
      </c>
      <c r="AP24" s="4">
        <v>8.0030699999999999E-5</v>
      </c>
      <c r="AQ24" s="4">
        <v>0.99382000000000004</v>
      </c>
      <c r="AT24" s="8" t="s">
        <v>36</v>
      </c>
      <c r="AU24" s="4">
        <v>4</v>
      </c>
      <c r="AV24" s="4">
        <v>6</v>
      </c>
      <c r="AW24" s="4">
        <v>8</v>
      </c>
      <c r="AX24" s="4">
        <v>7</v>
      </c>
      <c r="AY24" s="4">
        <v>12</v>
      </c>
      <c r="AZ24" s="4">
        <v>5</v>
      </c>
      <c r="BA24" s="4">
        <v>11</v>
      </c>
    </row>
    <row r="25" spans="7:57">
      <c r="G25" s="4"/>
      <c r="L25" s="7"/>
      <c r="AK25" s="3" t="s">
        <v>31</v>
      </c>
      <c r="AL25" s="3" t="s">
        <v>42</v>
      </c>
      <c r="AM25" s="4">
        <v>5.41249</v>
      </c>
      <c r="AN25" s="4">
        <v>0.29994999999999999</v>
      </c>
      <c r="AO25" s="4">
        <v>18.044740000000001</v>
      </c>
      <c r="AP25" s="4">
        <v>1.86372E-6</v>
      </c>
      <c r="AQ25" s="4">
        <v>0.98787000000000003</v>
      </c>
      <c r="AT25" s="3" t="s">
        <v>37</v>
      </c>
      <c r="AU25" s="4">
        <v>1.4088700000000001</v>
      </c>
      <c r="AV25" s="4">
        <v>1.3656699999999999</v>
      </c>
      <c r="AW25" s="4">
        <v>0.51156000000000001</v>
      </c>
      <c r="AX25" s="4">
        <v>1.8655200000000001</v>
      </c>
      <c r="AY25" s="4">
        <v>1.33392</v>
      </c>
      <c r="AZ25" s="4">
        <v>1.0122599999999999</v>
      </c>
      <c r="BA25" s="4">
        <v>2.4107699999999999</v>
      </c>
    </row>
    <row r="26" spans="7:57">
      <c r="G26" s="4"/>
      <c r="L26" s="7"/>
      <c r="AK26" s="3" t="s">
        <v>31</v>
      </c>
      <c r="AL26" s="3" t="s">
        <v>43</v>
      </c>
      <c r="AM26" s="4">
        <v>95.408760000000001</v>
      </c>
      <c r="AN26" s="4">
        <v>3.7515399999999999</v>
      </c>
      <c r="AO26" s="4">
        <v>25.431889999999999</v>
      </c>
      <c r="AP26" s="4">
        <v>2.4350300000000001E-7</v>
      </c>
      <c r="AQ26" s="4">
        <v>0.98787000000000003</v>
      </c>
      <c r="AT26" s="3" t="s">
        <v>38</v>
      </c>
      <c r="AU26" s="4">
        <v>5.6354899999999999</v>
      </c>
      <c r="AV26" s="4">
        <v>8.1940500000000007</v>
      </c>
      <c r="AW26" s="4">
        <v>4.09246</v>
      </c>
      <c r="AX26" s="4">
        <v>13.058669999999999</v>
      </c>
      <c r="AY26" s="4">
        <v>16.007020000000001</v>
      </c>
      <c r="AZ26" s="4">
        <v>5.0612899999999996</v>
      </c>
      <c r="BA26" s="4">
        <v>26.518470000000001</v>
      </c>
    </row>
    <row r="27" spans="7:57">
      <c r="G27" s="4"/>
      <c r="L27" s="7"/>
      <c r="AK27" s="3" t="s">
        <v>32</v>
      </c>
      <c r="AL27" s="3" t="s">
        <v>42</v>
      </c>
      <c r="AM27" s="4">
        <v>8.38401</v>
      </c>
      <c r="AN27" s="4">
        <v>0.24565000000000001</v>
      </c>
      <c r="AO27" s="4">
        <v>34.130450000000003</v>
      </c>
      <c r="AP27" s="4">
        <v>5.9344500000000001E-10</v>
      </c>
      <c r="AQ27" s="4">
        <v>0.99287999999999998</v>
      </c>
      <c r="AT27" s="3" t="s">
        <v>39</v>
      </c>
      <c r="AU27" s="4">
        <v>0.97453999999999996</v>
      </c>
      <c r="AV27" s="4">
        <v>0.98190999999999995</v>
      </c>
      <c r="AW27" s="4">
        <v>0.99317999999999995</v>
      </c>
      <c r="AX27" s="4">
        <v>0.98160999999999998</v>
      </c>
      <c r="AY27" s="4">
        <v>0.99111000000000005</v>
      </c>
      <c r="AZ27" s="4">
        <v>0.99287000000000003</v>
      </c>
      <c r="BA27" s="4">
        <v>0.98324999999999996</v>
      </c>
    </row>
    <row r="28" spans="7:57">
      <c r="G28" s="4"/>
      <c r="L28" s="7"/>
      <c r="AK28" s="3" t="s">
        <v>32</v>
      </c>
      <c r="AL28" s="3" t="s">
        <v>43</v>
      </c>
      <c r="AM28" s="4">
        <v>113.1597</v>
      </c>
      <c r="AN28" s="4">
        <v>2.6804800000000002</v>
      </c>
      <c r="AO28" s="4">
        <v>42.21622</v>
      </c>
      <c r="AP28" s="4">
        <v>1.0924E-10</v>
      </c>
      <c r="AQ28" s="4">
        <v>0.99287999999999998</v>
      </c>
      <c r="AT28" s="3" t="s">
        <v>40</v>
      </c>
      <c r="AU28" s="4">
        <v>0.96816999999999998</v>
      </c>
      <c r="AV28" s="4">
        <v>0.97889000000000004</v>
      </c>
      <c r="AW28" s="4">
        <v>0.99233000000000005</v>
      </c>
      <c r="AX28" s="4">
        <v>0.97897999999999996</v>
      </c>
      <c r="AY28" s="4">
        <v>0.99036000000000002</v>
      </c>
      <c r="AZ28" s="4">
        <v>0.99145000000000005</v>
      </c>
      <c r="BA28" s="4">
        <v>0.98172999999999999</v>
      </c>
    </row>
    <row r="29" spans="7:57">
      <c r="G29" s="4"/>
      <c r="L29" s="7"/>
      <c r="AK29" s="3" t="s">
        <v>10</v>
      </c>
      <c r="AL29" s="3" t="s">
        <v>42</v>
      </c>
      <c r="AM29" s="4">
        <v>8.2477800000000006</v>
      </c>
      <c r="AN29" s="4">
        <v>0.42671999999999999</v>
      </c>
      <c r="AO29" s="4">
        <v>19.328479999999999</v>
      </c>
      <c r="AP29" s="4">
        <v>2.47346E-7</v>
      </c>
      <c r="AQ29" s="4">
        <v>0.98875000000000002</v>
      </c>
    </row>
    <row r="30" spans="7:57">
      <c r="G30" s="4"/>
      <c r="L30" s="7"/>
      <c r="AK30" s="3" t="s">
        <v>10</v>
      </c>
      <c r="AL30" s="3" t="s">
        <v>43</v>
      </c>
      <c r="AM30" s="4">
        <v>105.33011999999999</v>
      </c>
      <c r="AN30" s="4">
        <v>4.2923600000000004</v>
      </c>
      <c r="AO30" s="4">
        <v>24.538979999999999</v>
      </c>
      <c r="AP30" s="4">
        <v>4.7551300000000003E-8</v>
      </c>
      <c r="AQ30" s="4">
        <v>0.98875000000000002</v>
      </c>
    </row>
    <row r="31" spans="7:57">
      <c r="G31" s="4"/>
      <c r="L31" s="7"/>
      <c r="AK31" s="3" t="s">
        <v>23</v>
      </c>
      <c r="AL31" s="3" t="s">
        <v>42</v>
      </c>
      <c r="AM31" s="4">
        <v>6.3508300000000002</v>
      </c>
      <c r="AN31" s="4">
        <v>0.17368</v>
      </c>
      <c r="AO31" s="4">
        <v>36.567059999999998</v>
      </c>
      <c r="AP31" s="4">
        <v>1.12133E-13</v>
      </c>
      <c r="AQ31" s="4">
        <v>0.96994999999999998</v>
      </c>
    </row>
    <row r="32" spans="7:57">
      <c r="G32" s="4"/>
      <c r="L32" s="7"/>
      <c r="AK32" s="3" t="s">
        <v>23</v>
      </c>
      <c r="AL32" s="3" t="s">
        <v>43</v>
      </c>
      <c r="AM32" s="4">
        <v>83.752570000000006</v>
      </c>
      <c r="AN32" s="4">
        <v>1.78068</v>
      </c>
      <c r="AO32" s="4">
        <v>47.034120000000001</v>
      </c>
      <c r="AP32" s="4">
        <v>5.5511200000000002E-15</v>
      </c>
      <c r="AQ32" s="4">
        <v>0.96994999999999998</v>
      </c>
    </row>
    <row r="33" spans="7:43">
      <c r="G33" s="4"/>
      <c r="L33" s="7"/>
      <c r="AK33" s="3" t="s">
        <v>41</v>
      </c>
      <c r="AL33" s="3" t="s">
        <v>42</v>
      </c>
      <c r="AM33" s="4">
        <v>7.17727</v>
      </c>
      <c r="AN33" s="4">
        <v>0.27190999999999999</v>
      </c>
      <c r="AO33" s="4">
        <v>26.395309999999998</v>
      </c>
      <c r="AP33" s="4">
        <v>1.4588600000000001E-6</v>
      </c>
      <c r="AQ33" s="4">
        <v>0.98106000000000004</v>
      </c>
    </row>
    <row r="34" spans="7:43">
      <c r="G34" s="4"/>
      <c r="L34" s="7"/>
      <c r="AK34" s="3" t="s">
        <v>41</v>
      </c>
      <c r="AL34" s="3" t="s">
        <v>43</v>
      </c>
      <c r="AM34" s="4">
        <v>87.511979999999994</v>
      </c>
      <c r="AN34" s="4">
        <v>2.76301</v>
      </c>
      <c r="AO34" s="4">
        <v>31.67268</v>
      </c>
      <c r="AP34" s="4">
        <v>5.8918600000000005E-7</v>
      </c>
      <c r="AQ34" s="4">
        <v>0.98106000000000004</v>
      </c>
    </row>
    <row r="35" spans="7:43">
      <c r="G35" s="4"/>
      <c r="L35" s="7"/>
      <c r="AK35" s="3" t="s">
        <v>22</v>
      </c>
      <c r="AL35" s="3" t="s">
        <v>42</v>
      </c>
      <c r="AM35" s="4">
        <v>9.8203300000000002</v>
      </c>
      <c r="AN35" s="4">
        <v>0.38640999999999998</v>
      </c>
      <c r="AO35" s="4">
        <v>25.414190000000001</v>
      </c>
      <c r="AP35" s="4">
        <v>4.0361700000000002E-11</v>
      </c>
      <c r="AQ35" s="4">
        <v>0.98297000000000001</v>
      </c>
    </row>
    <row r="36" spans="7:43">
      <c r="G36" s="4"/>
      <c r="L36" s="7"/>
      <c r="AK36" s="3" t="s">
        <v>22</v>
      </c>
      <c r="AL36" s="3" t="s">
        <v>43</v>
      </c>
      <c r="AM36" s="4">
        <v>101.52397999999999</v>
      </c>
      <c r="AN36" s="4">
        <v>3.3001900000000002</v>
      </c>
      <c r="AO36" s="4">
        <v>30.763030000000001</v>
      </c>
      <c r="AP36" s="4">
        <v>5.0728300000000003E-12</v>
      </c>
      <c r="AQ36" s="4">
        <v>0.98297000000000001</v>
      </c>
    </row>
    <row r="37" spans="7:43">
      <c r="G37" s="4"/>
      <c r="L37" s="7"/>
    </row>
    <row r="38" spans="7:43">
      <c r="G38" s="4"/>
      <c r="L38" s="7"/>
    </row>
    <row r="39" spans="7:43">
      <c r="G39" s="4"/>
      <c r="L39" s="7"/>
    </row>
    <row r="40" spans="7:43">
      <c r="G40" s="4"/>
      <c r="L40" s="7"/>
    </row>
    <row r="41" spans="7:43">
      <c r="G41" s="4"/>
    </row>
  </sheetData>
  <mergeCells count="17">
    <mergeCell ref="Z2:AD2"/>
    <mergeCell ref="BC3:BE3"/>
    <mergeCell ref="BF3:BH3"/>
    <mergeCell ref="AW3:AY3"/>
    <mergeCell ref="AZ3:BB3"/>
    <mergeCell ref="A1:AI1"/>
    <mergeCell ref="AK3:AM3"/>
    <mergeCell ref="AN3:AP3"/>
    <mergeCell ref="AQ3:AS3"/>
    <mergeCell ref="AT3:AV3"/>
    <mergeCell ref="U2:Y2"/>
    <mergeCell ref="P2:T2"/>
    <mergeCell ref="K2:O2"/>
    <mergeCell ref="F2:J2"/>
    <mergeCell ref="A2:E2"/>
    <mergeCell ref="AK2:BE2"/>
    <mergeCell ref="AE2:A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3E3B-2D39-42E2-8BF2-37B942FC1C4B}">
  <dimension ref="A1:C4"/>
  <sheetViews>
    <sheetView workbookViewId="0">
      <selection activeCell="B1" sqref="B1"/>
    </sheetView>
  </sheetViews>
  <sheetFormatPr baseColWidth="10" defaultColWidth="8.83203125" defaultRowHeight="15"/>
  <sheetData>
    <row r="1" spans="1:3" ht="16">
      <c r="B1" s="30" t="s">
        <v>90</v>
      </c>
      <c r="C1" s="30" t="s">
        <v>91</v>
      </c>
    </row>
    <row r="2" spans="1:3" ht="16">
      <c r="A2" s="29" t="s">
        <v>92</v>
      </c>
      <c r="B2">
        <v>29.027126787890115</v>
      </c>
      <c r="C2">
        <v>3.4147828699385552</v>
      </c>
    </row>
    <row r="3" spans="1:3" ht="16">
      <c r="A3" s="29" t="s">
        <v>93</v>
      </c>
      <c r="B3">
        <v>29.573324234570819</v>
      </c>
      <c r="C3">
        <v>2.2713382321658684</v>
      </c>
    </row>
    <row r="4" spans="1:3" ht="16">
      <c r="A4" s="30" t="s">
        <v>4</v>
      </c>
      <c r="B4">
        <v>31.615305549377759</v>
      </c>
      <c r="C4">
        <v>2.8743136387252592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48CA-38F0-4F60-994E-3C956EAAFF09}">
  <dimension ref="A1:P33"/>
  <sheetViews>
    <sheetView workbookViewId="0">
      <selection activeCell="S26" sqref="S26"/>
    </sheetView>
  </sheetViews>
  <sheetFormatPr baseColWidth="10" defaultColWidth="8.83203125" defaultRowHeight="15"/>
  <cols>
    <col min="15" max="15" width="10.83203125" customWidth="1"/>
  </cols>
  <sheetData>
    <row r="1" spans="1:16" ht="32">
      <c r="A1" s="46" t="s">
        <v>21</v>
      </c>
      <c r="B1" s="46"/>
      <c r="C1" s="46"/>
      <c r="D1" s="46"/>
      <c r="E1" s="46"/>
      <c r="H1" s="46" t="s">
        <v>13</v>
      </c>
      <c r="I1" s="46"/>
      <c r="J1" s="46"/>
      <c r="K1" s="46"/>
      <c r="L1" s="46"/>
      <c r="M1" s="46"/>
      <c r="O1" s="2" t="s">
        <v>14</v>
      </c>
      <c r="P1" s="2" t="s">
        <v>15</v>
      </c>
    </row>
    <row r="2" spans="1:16">
      <c r="A2" t="s">
        <v>4</v>
      </c>
      <c r="J2" t="s">
        <v>0</v>
      </c>
      <c r="K2" t="s">
        <v>1</v>
      </c>
      <c r="L2" t="s">
        <v>2</v>
      </c>
      <c r="M2" t="s">
        <v>3</v>
      </c>
    </row>
    <row r="3" spans="1:16">
      <c r="A3" t="s">
        <v>16</v>
      </c>
      <c r="B3" t="s">
        <v>17</v>
      </c>
      <c r="C3" t="s">
        <v>18</v>
      </c>
      <c r="D3" t="s">
        <v>19</v>
      </c>
      <c r="E3" t="s">
        <v>20</v>
      </c>
      <c r="H3" t="s">
        <v>4</v>
      </c>
      <c r="I3" t="s">
        <v>5</v>
      </c>
      <c r="J3">
        <v>-49.605429999999998</v>
      </c>
      <c r="K3">
        <v>5.6940999999999997</v>
      </c>
      <c r="L3">
        <v>-8.7117299999999993</v>
      </c>
      <c r="M3" s="1">
        <v>9.5613000000000002E-4</v>
      </c>
      <c r="N3" t="s">
        <v>4</v>
      </c>
      <c r="O3">
        <v>50.166964261744965</v>
      </c>
      <c r="P3">
        <v>5.5287107382550342</v>
      </c>
    </row>
    <row r="4" spans="1:16">
      <c r="A4">
        <v>299</v>
      </c>
      <c r="B4">
        <v>1.7828900000000001</v>
      </c>
      <c r="C4">
        <v>6.7729999999999999E-2</v>
      </c>
      <c r="D4" s="1">
        <v>1.39412E-4</v>
      </c>
      <c r="E4" s="1">
        <v>3.4227999999999998E-5</v>
      </c>
      <c r="I4" t="s">
        <v>6</v>
      </c>
      <c r="J4">
        <v>14949.755349999999</v>
      </c>
      <c r="K4">
        <v>1647.5558000000001</v>
      </c>
      <c r="L4">
        <v>9.0739000000000001</v>
      </c>
      <c r="M4" s="1">
        <v>8.1771999999999997E-4</v>
      </c>
    </row>
    <row r="5" spans="1:16">
      <c r="A5">
        <v>295.5</v>
      </c>
      <c r="B5">
        <v>2.5653899999999998</v>
      </c>
      <c r="C5">
        <v>0.19697000000000001</v>
      </c>
      <c r="D5" s="1">
        <v>9.7817200000000003E-5</v>
      </c>
      <c r="E5" s="1">
        <v>1.6952800000000001E-5</v>
      </c>
      <c r="H5" t="s">
        <v>7</v>
      </c>
      <c r="I5" t="s">
        <v>5</v>
      </c>
      <c r="J5">
        <v>-32.951279999999997</v>
      </c>
      <c r="K5">
        <v>2.6593900000000001</v>
      </c>
      <c r="L5">
        <v>-12.390549999999999</v>
      </c>
      <c r="M5">
        <v>1.1299999999999999E-3</v>
      </c>
      <c r="N5" t="s">
        <v>7</v>
      </c>
      <c r="O5">
        <v>32.699651577181207</v>
      </c>
      <c r="P5">
        <v>2.5597288926174495</v>
      </c>
    </row>
    <row r="6" spans="1:16">
      <c r="A6">
        <v>292</v>
      </c>
      <c r="B6">
        <v>4.80145</v>
      </c>
      <c r="C6">
        <v>0.59506999999999999</v>
      </c>
      <c r="D6" s="1">
        <v>6.5615299999999995E-5</v>
      </c>
      <c r="E6" s="1">
        <v>7.3139999999999998E-6</v>
      </c>
      <c r="I6" t="s">
        <v>6</v>
      </c>
      <c r="J6">
        <v>9744.4961700000003</v>
      </c>
      <c r="K6">
        <v>762.79921000000002</v>
      </c>
      <c r="L6">
        <v>12.774649999999999</v>
      </c>
      <c r="M6">
        <v>1.0300000000000001E-3</v>
      </c>
    </row>
    <row r="7" spans="1:16">
      <c r="A7">
        <v>288</v>
      </c>
      <c r="B7">
        <v>9.9736200000000004</v>
      </c>
      <c r="C7">
        <v>1.80257</v>
      </c>
      <c r="D7" s="1">
        <v>3.9122599999999997E-5</v>
      </c>
      <c r="E7" s="1">
        <v>3.2775E-6</v>
      </c>
      <c r="H7" t="s">
        <v>8</v>
      </c>
      <c r="I7" t="s">
        <v>5</v>
      </c>
      <c r="J7">
        <v>-42.33793</v>
      </c>
      <c r="K7">
        <v>1.6017999999999999</v>
      </c>
      <c r="L7">
        <v>-26.431480000000001</v>
      </c>
      <c r="M7" s="1">
        <v>1.21768E-5</v>
      </c>
      <c r="N7" t="s">
        <v>8</v>
      </c>
      <c r="O7">
        <v>41.709376778523492</v>
      </c>
      <c r="P7">
        <v>1.546233288590604</v>
      </c>
    </row>
    <row r="8" spans="1:16">
      <c r="A8">
        <v>284</v>
      </c>
      <c r="B8">
        <v>12.657640000000001</v>
      </c>
      <c r="C8">
        <v>0.80384</v>
      </c>
      <c r="D8" s="1">
        <v>2.2030699999999999E-5</v>
      </c>
      <c r="E8" s="1">
        <v>1.8884E-6</v>
      </c>
      <c r="I8" t="s">
        <v>6</v>
      </c>
      <c r="J8">
        <v>12429.39428</v>
      </c>
      <c r="K8">
        <v>460.77751999999998</v>
      </c>
      <c r="L8">
        <v>26.974830000000001</v>
      </c>
      <c r="M8" s="1">
        <v>1.1229200000000001E-5</v>
      </c>
    </row>
    <row r="9" spans="1:16">
      <c r="A9">
        <v>279</v>
      </c>
      <c r="B9">
        <v>78.300280000000001</v>
      </c>
      <c r="C9">
        <v>14.99131</v>
      </c>
      <c r="D9" s="1">
        <v>1.1246200000000001E-5</v>
      </c>
      <c r="E9" s="1">
        <v>3.26417E-6</v>
      </c>
      <c r="H9" t="s">
        <v>9</v>
      </c>
      <c r="I9" t="s">
        <v>5</v>
      </c>
      <c r="J9">
        <v>-68.778139999999993</v>
      </c>
      <c r="K9">
        <v>1.45065</v>
      </c>
      <c r="L9">
        <v>-47.412100000000002</v>
      </c>
      <c r="M9">
        <v>1.3429999999999999E-2</v>
      </c>
      <c r="N9" t="s">
        <v>9</v>
      </c>
      <c r="O9">
        <v>72.332514328859062</v>
      </c>
      <c r="P9">
        <v>1.4536889261744965</v>
      </c>
    </row>
    <row r="10" spans="1:16">
      <c r="I10" t="s">
        <v>6</v>
      </c>
      <c r="J10">
        <v>21555.08927</v>
      </c>
      <c r="K10">
        <v>433.19929999999999</v>
      </c>
      <c r="L10">
        <v>49.757899999999999</v>
      </c>
      <c r="M10">
        <v>1.2789999999999999E-2</v>
      </c>
    </row>
    <row r="11" spans="1:16">
      <c r="A11" t="s">
        <v>7</v>
      </c>
    </row>
    <row r="12" spans="1:16">
      <c r="A12" t="s">
        <v>16</v>
      </c>
      <c r="B12" t="s">
        <v>17</v>
      </c>
      <c r="C12" t="s">
        <v>18</v>
      </c>
      <c r="D12" t="s">
        <v>19</v>
      </c>
      <c r="E12" t="s">
        <v>20</v>
      </c>
    </row>
    <row r="13" spans="1:16">
      <c r="A13">
        <v>279</v>
      </c>
      <c r="B13">
        <v>7.548</v>
      </c>
      <c r="C13">
        <v>1.3468599999999999</v>
      </c>
      <c r="D13" s="1">
        <v>4.2065600000000003E-6</v>
      </c>
      <c r="E13" s="1">
        <v>8.4384000000000002E-7</v>
      </c>
    </row>
    <row r="14" spans="1:16">
      <c r="A14">
        <v>283</v>
      </c>
      <c r="B14">
        <v>4.5019999999999998</v>
      </c>
      <c r="C14">
        <v>0.73285</v>
      </c>
      <c r="D14" s="1">
        <v>8.2061099999999999E-6</v>
      </c>
      <c r="E14" s="1">
        <v>8.6942000000000001E-7</v>
      </c>
    </row>
    <row r="15" spans="1:16">
      <c r="A15">
        <v>287</v>
      </c>
      <c r="B15">
        <v>2.2879999999999998</v>
      </c>
      <c r="C15">
        <v>0.24651999999999999</v>
      </c>
      <c r="D15" s="1">
        <v>1.8723300000000001E-5</v>
      </c>
      <c r="E15" s="1">
        <v>9.9540000000000003E-7</v>
      </c>
    </row>
    <row r="16" spans="1:16">
      <c r="A16">
        <v>291</v>
      </c>
      <c r="B16">
        <v>1.8680000000000001</v>
      </c>
      <c r="C16">
        <v>0.21299999999999999</v>
      </c>
      <c r="D16" s="1">
        <v>3.9412600000000003E-5</v>
      </c>
      <c r="E16" s="1">
        <v>1.8592999999999999E-6</v>
      </c>
    </row>
    <row r="17" spans="1:5">
      <c r="A17">
        <v>295</v>
      </c>
      <c r="B17">
        <v>1.1007499999999999</v>
      </c>
      <c r="C17">
        <v>8.4790000000000004E-2</v>
      </c>
      <c r="D17" s="1">
        <v>7.4615000000000003E-5</v>
      </c>
      <c r="E17" s="1">
        <v>8.5273000000000005E-6</v>
      </c>
    </row>
    <row r="20" spans="1:5">
      <c r="A20" t="s">
        <v>8</v>
      </c>
    </row>
    <row r="21" spans="1:5">
      <c r="A21" t="s">
        <v>16</v>
      </c>
      <c r="B21" t="s">
        <v>17</v>
      </c>
      <c r="C21" t="s">
        <v>18</v>
      </c>
      <c r="D21" t="s">
        <v>19</v>
      </c>
      <c r="E21" t="s">
        <v>20</v>
      </c>
    </row>
    <row r="22" spans="1:5">
      <c r="A22">
        <v>279</v>
      </c>
      <c r="B22">
        <v>8.8953600000000002</v>
      </c>
      <c r="C22">
        <v>1.3521700000000001</v>
      </c>
      <c r="D22" s="1">
        <v>6.1463699999999999E-5</v>
      </c>
      <c r="E22" s="1">
        <v>1.2195799999999999E-5</v>
      </c>
    </row>
    <row r="23" spans="1:5">
      <c r="A23">
        <v>283.5</v>
      </c>
      <c r="B23">
        <v>5.0066300000000004</v>
      </c>
      <c r="C23">
        <v>0.50368999999999997</v>
      </c>
      <c r="D23" s="1">
        <v>9.5230500000000002E-5</v>
      </c>
      <c r="E23" s="1">
        <v>1.3606499999999999E-5</v>
      </c>
    </row>
    <row r="24" spans="1:5">
      <c r="A24">
        <v>286</v>
      </c>
      <c r="B24">
        <v>2.8427600000000002</v>
      </c>
      <c r="C24">
        <v>0.10466</v>
      </c>
      <c r="D24" s="1">
        <v>1.2006900000000001E-4</v>
      </c>
      <c r="E24" s="1">
        <v>1.2745000000000001E-5</v>
      </c>
    </row>
    <row r="25" spans="1:5">
      <c r="A25">
        <v>289.5</v>
      </c>
      <c r="B25">
        <v>1.73291</v>
      </c>
      <c r="C25">
        <v>4.4979999999999999E-2</v>
      </c>
      <c r="D25" s="1">
        <v>1.6215899999999999E-4</v>
      </c>
      <c r="E25" s="1">
        <v>1.7240000000000001E-5</v>
      </c>
    </row>
    <row r="26" spans="1:5">
      <c r="A26">
        <v>293</v>
      </c>
      <c r="B26">
        <v>1.15808</v>
      </c>
      <c r="C26">
        <v>3.5700000000000003E-2</v>
      </c>
      <c r="D26" s="1">
        <v>2.12239E-4</v>
      </c>
      <c r="E26" s="1">
        <v>4.3859999999999997E-5</v>
      </c>
    </row>
    <row r="27" spans="1:5">
      <c r="A27">
        <v>296</v>
      </c>
      <c r="B27">
        <v>0.69281000000000004</v>
      </c>
      <c r="C27">
        <v>0.16678999999999999</v>
      </c>
      <c r="D27" s="1">
        <v>2.6087799999999998E-4</v>
      </c>
      <c r="E27" s="1">
        <v>8.1083999999999998E-5</v>
      </c>
    </row>
    <row r="29" spans="1:5">
      <c r="A29" t="s">
        <v>9</v>
      </c>
    </row>
    <row r="30" spans="1:5">
      <c r="A30" t="s">
        <v>16</v>
      </c>
      <c r="B30" t="s">
        <v>17</v>
      </c>
      <c r="C30" t="s">
        <v>18</v>
      </c>
      <c r="D30" t="s">
        <v>19</v>
      </c>
      <c r="E30" t="s">
        <v>20</v>
      </c>
    </row>
    <row r="31" spans="1:5">
      <c r="A31">
        <v>302</v>
      </c>
      <c r="B31">
        <v>13.567460000000001</v>
      </c>
      <c r="C31">
        <v>1.7732300000000001</v>
      </c>
      <c r="D31" s="1">
        <v>2.6961700000000001E-6</v>
      </c>
      <c r="E31" s="1">
        <v>5.4608000000000003E-7</v>
      </c>
    </row>
    <row r="32" spans="1:5">
      <c r="A32">
        <v>299</v>
      </c>
      <c r="B32">
        <v>26.91846</v>
      </c>
      <c r="C32">
        <v>5.28477</v>
      </c>
      <c r="D32" s="1">
        <v>1.75287E-6</v>
      </c>
      <c r="E32" s="1">
        <v>4.4033000000000003E-7</v>
      </c>
    </row>
    <row r="33" spans="1:5">
      <c r="A33">
        <v>295</v>
      </c>
      <c r="B33">
        <v>73.572609999999997</v>
      </c>
      <c r="C33">
        <v>6.0936199999999996</v>
      </c>
      <c r="D33" s="1">
        <v>8.1568099999999998E-7</v>
      </c>
      <c r="E33" s="1">
        <v>2.9177599999999998E-7</v>
      </c>
    </row>
  </sheetData>
  <mergeCells count="2">
    <mergeCell ref="H1:M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2a_Viscosity_Csat(Computation)</vt:lpstr>
      <vt:lpstr>2b_Viscosity_Csat(Experimental)</vt:lpstr>
      <vt:lpstr>2c_FlowActivation(Computation)</vt:lpstr>
      <vt:lpstr>2d_FlowActivation(experiment)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Borcherds</dc:creator>
  <cp:lastModifiedBy>Samuel Cohen</cp:lastModifiedBy>
  <dcterms:created xsi:type="dcterms:W3CDTF">2024-03-28T15:19:01Z</dcterms:created>
  <dcterms:modified xsi:type="dcterms:W3CDTF">2024-04-29T16:35:27Z</dcterms:modified>
</cp:coreProperties>
</file>