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CF Model" sheetId="1" r:id="rId4"/>
    <sheet state="visible" name="Supplemental Data for DCF" sheetId="2" r:id="rId5"/>
    <sheet state="visible" name="Pro-Forma Income Statement" sheetId="3" r:id="rId6"/>
    <sheet state="visible" name="Revenue Build" sheetId="4" r:id="rId7"/>
    <sheet state="visible" name="Enterprise TAM Build" sheetId="5" r:id="rId8"/>
  </sheets>
  <definedNames/>
  <calcPr/>
  <extLst>
    <ext uri="GoogleSheetsCustomDataVersion2">
      <go:sheetsCustomData xmlns:go="http://customooxmlschemas.google.com/" r:id="rId9" roundtripDataChecksum="W/C0cw2K+iABkE/XeDTbWhIO0WDDFmKmoqmlRe2lfD0="/>
    </ext>
  </extLst>
</workbook>
</file>

<file path=xl/sharedStrings.xml><?xml version="1.0" encoding="utf-8"?>
<sst xmlns="http://schemas.openxmlformats.org/spreadsheetml/2006/main" count="243" uniqueCount="158">
  <si>
    <t>DCF Model</t>
  </si>
  <si>
    <t>Discount Factor</t>
  </si>
  <si>
    <t>x</t>
  </si>
  <si>
    <t>Revenue</t>
  </si>
  <si>
    <t>Valuation Assumptions</t>
  </si>
  <si>
    <t>Revenue Exit Multiple Implied Share Price</t>
  </si>
  <si>
    <t>Mid-Market Revenue</t>
  </si>
  <si>
    <t>WACC</t>
  </si>
  <si>
    <t>Present Value of UFCF</t>
  </si>
  <si>
    <t>Revenue Exit Multiple</t>
  </si>
  <si>
    <t>Enterprise Revenue</t>
  </si>
  <si>
    <t>Cost of Equity</t>
  </si>
  <si>
    <t>Implied Exit Value</t>
  </si>
  <si>
    <t>Total Revenue</t>
  </si>
  <si>
    <t>ERP</t>
  </si>
  <si>
    <t>Discounted Exit Value</t>
  </si>
  <si>
    <t>Change YoY</t>
  </si>
  <si>
    <t>Beta</t>
  </si>
  <si>
    <t>Implied TEV</t>
  </si>
  <si>
    <t>Risk-Free Rate</t>
  </si>
  <si>
    <t>Consensus</t>
  </si>
  <si>
    <t>NA</t>
  </si>
  <si>
    <t>Plus: Cash</t>
  </si>
  <si>
    <t>Delta</t>
  </si>
  <si>
    <t>Cost of Debt (Tax Affected)</t>
  </si>
  <si>
    <t>Less: Debt</t>
  </si>
  <si>
    <t>Assumed IR</t>
  </si>
  <si>
    <t>Less: Minority Interest</t>
  </si>
  <si>
    <t>Cost of Revenue</t>
  </si>
  <si>
    <t>Assumed Tax Rate</t>
  </si>
  <si>
    <t>Implied Equity Value</t>
  </si>
  <si>
    <t>Total Cost of Revenue</t>
  </si>
  <si>
    <t>Gross Profit</t>
  </si>
  <si>
    <t>MV of Equity</t>
  </si>
  <si>
    <t>Diluted Sharecount</t>
  </si>
  <si>
    <t>QoQ Increase in Enterprise Revenue as % of TAM</t>
  </si>
  <si>
    <t>Gross Margin</t>
  </si>
  <si>
    <t>Total Debt</t>
  </si>
  <si>
    <t>Implied Share Price</t>
  </si>
  <si>
    <t>Implied Upside</t>
  </si>
  <si>
    <t>QoQ Increase in Mid-Market Clients</t>
  </si>
  <si>
    <t>Operating Expenses</t>
  </si>
  <si>
    <t>2029P Sales Mult.</t>
  </si>
  <si>
    <t>Sales and Marketing</t>
  </si>
  <si>
    <t>Research &amp; Development</t>
  </si>
  <si>
    <t>Cash</t>
  </si>
  <si>
    <t>General &amp; Administrative</t>
  </si>
  <si>
    <t>Debt</t>
  </si>
  <si>
    <t>Total Operating Expenses</t>
  </si>
  <si>
    <t>Minority Interest</t>
  </si>
  <si>
    <t>Operating Income</t>
  </si>
  <si>
    <t>Current Share Price</t>
  </si>
  <si>
    <t>Operating Margin</t>
  </si>
  <si>
    <t>Enterprise QoQ Change</t>
  </si>
  <si>
    <t>Provision for (Benefit From) Income Taxes</t>
  </si>
  <si>
    <t>Mid-Market QoQ Change</t>
  </si>
  <si>
    <t>NOPAT</t>
  </si>
  <si>
    <t>Changes to Arrive at UFCF</t>
  </si>
  <si>
    <t>Plus: Depreciation &amp; Amortization</t>
  </si>
  <si>
    <t>Less: Capital Expenditures</t>
  </si>
  <si>
    <t>Less: Increase in NWC</t>
  </si>
  <si>
    <t>Unlevered Free Cash Flow</t>
  </si>
  <si>
    <t>Times: Adjustment for Stub Period</t>
  </si>
  <si>
    <t>Times: Discount Factor</t>
  </si>
  <si>
    <t>Present Value of Unlevered Free Cash Flow</t>
  </si>
  <si>
    <t>Supplementary Data for DCF</t>
  </si>
  <si>
    <t>Q4 2023</t>
  </si>
  <si>
    <t>Q1 2024</t>
  </si>
  <si>
    <t>Q2 2024</t>
  </si>
  <si>
    <t>Q3 2024</t>
  </si>
  <si>
    <t>2024P</t>
  </si>
  <si>
    <t>2025P</t>
  </si>
  <si>
    <t>2026P</t>
  </si>
  <si>
    <t>2027P</t>
  </si>
  <si>
    <t>2028P</t>
  </si>
  <si>
    <t>2029P</t>
  </si>
  <si>
    <t>Current Operating Assets</t>
  </si>
  <si>
    <t>Accounts Receivable</t>
  </si>
  <si>
    <t>Days Sales Outstanding (Annualized)</t>
  </si>
  <si>
    <t>Prepaid Expenses and Other Current Assets</t>
  </si>
  <si>
    <t>% of (Annualized) Revenue</t>
  </si>
  <si>
    <t>Unbilled Accounts Receivable</t>
  </si>
  <si>
    <t>Deferred Commissions</t>
  </si>
  <si>
    <t>Current Operating Liabilities</t>
  </si>
  <si>
    <t>Accounts Payable</t>
  </si>
  <si>
    <t>Days Payable Outstanding (Annualized)</t>
  </si>
  <si>
    <t>Accrued Compensation</t>
  </si>
  <si>
    <t>Accrued Comissions</t>
  </si>
  <si>
    <t>Other Accrued Expenses and Current Liabilities</t>
  </si>
  <si>
    <t>Operating Lease Liabilities, Current</t>
  </si>
  <si>
    <t>Deferred Revenue</t>
  </si>
  <si>
    <t>Net Working Capital</t>
  </si>
  <si>
    <t>Increase in NWC</t>
  </si>
  <si>
    <t>CFS Changes</t>
  </si>
  <si>
    <t>Depreciation &amp; Amortization</t>
  </si>
  <si>
    <t>% of Revenue</t>
  </si>
  <si>
    <t>Capital Expenditures</t>
  </si>
  <si>
    <t>Pro-Forma Income Statement</t>
  </si>
  <si>
    <t>Q1 2023</t>
  </si>
  <si>
    <t>Q2 2023</t>
  </si>
  <si>
    <t>Q3 2023</t>
  </si>
  <si>
    <t>Q4 2024</t>
  </si>
  <si>
    <t>Q1 2025</t>
  </si>
  <si>
    <t>Q2 2025</t>
  </si>
  <si>
    <t>Q3 2025</t>
  </si>
  <si>
    <t>Q4 2025</t>
  </si>
  <si>
    <t>Enterprise</t>
  </si>
  <si>
    <t>% Revenue</t>
  </si>
  <si>
    <t>% Growth</t>
  </si>
  <si>
    <t>Other Income and Expenses</t>
  </si>
  <si>
    <t>Interest Income</t>
  </si>
  <si>
    <t>Other Income and Expenses, Net</t>
  </si>
  <si>
    <t>EBT</t>
  </si>
  <si>
    <t>Effective Tax Rate</t>
  </si>
  <si>
    <t>Minority Interest Earnings</t>
  </si>
  <si>
    <t>Net Income (Loss)</t>
  </si>
  <si>
    <t>Revenue Build</t>
  </si>
  <si>
    <t>Q1 2026</t>
  </si>
  <si>
    <t>Q2 2026</t>
  </si>
  <si>
    <t>Q3 2026</t>
  </si>
  <si>
    <t>Q4 2026</t>
  </si>
  <si>
    <t>Q1 2027</t>
  </si>
  <si>
    <t>Q2 2027</t>
  </si>
  <si>
    <t>Q3 2027</t>
  </si>
  <si>
    <t>Q4 2027</t>
  </si>
  <si>
    <t>Q1 2028</t>
  </si>
  <si>
    <t>Q2 2028</t>
  </si>
  <si>
    <t>Q3 2028</t>
  </si>
  <si>
    <t>Q4 2028</t>
  </si>
  <si>
    <t>Q1 2029</t>
  </si>
  <si>
    <t>Q2 2029</t>
  </si>
  <si>
    <t xml:space="preserve">Q3 2029 </t>
  </si>
  <si>
    <t>Q4 2029</t>
  </si>
  <si>
    <t>Enterprise Revenue Build</t>
  </si>
  <si>
    <t>Total TAM</t>
  </si>
  <si>
    <t>Revenue as % of TAM</t>
  </si>
  <si>
    <t>QoQ Change</t>
  </si>
  <si>
    <t>Mid-Market Revenue Build</t>
  </si>
  <si>
    <t>Number of Mid-Market Customers</t>
  </si>
  <si>
    <t>Average Contract Size (In Thousands)</t>
  </si>
  <si>
    <t>YoY Change</t>
  </si>
  <si>
    <t>Enterprise TAM Build</t>
  </si>
  <si>
    <t>Public Company Breakdown</t>
  </si>
  <si>
    <t>Total Public Companies</t>
  </si>
  <si>
    <t>YoY Growth (%)</t>
  </si>
  <si>
    <t>Large-Cap ($10 Billion - $200 Billion)</t>
  </si>
  <si>
    <t>% Public Companies</t>
  </si>
  <si>
    <t># Large-Cap Companies</t>
  </si>
  <si>
    <t>Mid-Cap ($2 Billion - $10 Billion)</t>
  </si>
  <si>
    <t># Mid-Cap Companies</t>
  </si>
  <si>
    <t>TAM Calculation</t>
  </si>
  <si>
    <t>Large-Cap TAM</t>
  </si>
  <si>
    <t># Companies</t>
  </si>
  <si>
    <t>Fees (In Thousands)</t>
  </si>
  <si>
    <t>TAM of Large-Cap (In Thousands)</t>
  </si>
  <si>
    <t>Mid-Cap TAM</t>
  </si>
  <si>
    <t>Fees</t>
  </si>
  <si>
    <t>TAM of Mid-Cap (In Thousands)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</si>
</sst>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4">
    <numFmt numFmtId="164" formatCode="#,##0.0_);\(#,##0.0\);&quot;--&quot;"/>
    <numFmt numFmtId="165" formatCode="General&quot;A&quot;"/>
    <numFmt numFmtId="166" formatCode="General&quot;P&quot;"/>
    <numFmt numFmtId="167" formatCode="#,##0.0_);\(#,##0.0\)"/>
    <numFmt numFmtId="168" formatCode="&quot;$&quot;#,##0.0_);\(&quot;$&quot;#,##0.0\);&quot;--&quot;"/>
    <numFmt numFmtId="169" formatCode="0.0%"/>
    <numFmt numFmtId="170" formatCode="#,##0.0\x"/>
    <numFmt numFmtId="171" formatCode="&quot;$&quot;#,##0.0_);\(&quot;$&quot;#,##0.0\)"/>
    <numFmt numFmtId="172" formatCode="&quot;$&quot;#,##0.0000_);\(&quot;$&quot;#,##0.0000\);&quot;--&quot;"/>
    <numFmt numFmtId="173" formatCode="#,##0.0000_);\(#,##0.0000\)"/>
    <numFmt numFmtId="174" formatCode="#,##0.000_);\(#,##0.000\)"/>
    <numFmt numFmtId="175" formatCode="0.0"/>
    <numFmt numFmtId="176" formatCode="&quot;$&quot;#,##0_);\(&quot;$&quot;#,##0\)"/>
    <numFmt numFmtId="177" formatCode="#,##0_);\(#,##0\);&quot;--&quot;"/>
  </numFmts>
  <fonts count="22">
    <font>
      <sz val="11.0"/>
      <color theme="1"/>
      <name val="Calibri"/>
      <scheme val="minor"/>
    </font>
    <font>
      <sz val="11.0"/>
      <color theme="1"/>
      <name val="Calibri"/>
    </font>
    <font>
      <b/>
      <i/>
      <sz val="11.0"/>
      <color theme="0"/>
      <name val="Calibri"/>
    </font>
    <font>
      <b/>
      <sz val="11.0"/>
      <color theme="0"/>
      <name val="Calibri"/>
    </font>
    <font>
      <sz val="11.0"/>
      <color rgb="FF0000FF"/>
      <name val="Calibri"/>
    </font>
    <font>
      <sz val="11.0"/>
      <color rgb="FF00B050"/>
      <name val="Calibri"/>
    </font>
    <font>
      <sz val="11.0"/>
      <color rgb="FFFF0000"/>
      <name val="Calibri"/>
    </font>
    <font>
      <i/>
      <sz val="11.0"/>
      <color theme="1"/>
      <name val="Calibri"/>
    </font>
    <font>
      <sz val="11.0"/>
      <color rgb="FF385623"/>
      <name val="Calibri"/>
    </font>
    <font>
      <color theme="1"/>
      <name val="Calibri"/>
      <scheme val="minor"/>
    </font>
    <font>
      <b/>
      <sz val="11.0"/>
      <color theme="1"/>
      <name val="Calibri"/>
    </font>
    <font/>
    <font>
      <sz val="11.0"/>
      <color rgb="FFD9E2F3"/>
      <name val="Calibri"/>
    </font>
    <font>
      <b/>
      <i/>
      <sz val="11.0"/>
      <color theme="1"/>
      <name val="Calibri"/>
    </font>
    <font>
      <i/>
      <sz val="11.0"/>
      <color rgb="FF0000FF"/>
      <name val="Calibri"/>
    </font>
    <font>
      <b/>
      <sz val="11.0"/>
      <color rgb="FF0000FF"/>
      <name val="Calibri"/>
    </font>
    <font>
      <i/>
      <sz val="11.0"/>
      <color rgb="FFFF0000"/>
      <name val="Calibri"/>
    </font>
    <font>
      <i/>
      <sz val="11.0"/>
      <color rgb="FF00B050"/>
      <name val="Calibri"/>
    </font>
    <font>
      <b/>
      <u/>
      <sz val="11.0"/>
      <color theme="1"/>
      <name val="Calibri"/>
    </font>
    <font>
      <b/>
      <sz val="11.0"/>
      <color rgb="FF00B050"/>
      <name val="Calibri"/>
    </font>
    <font>
      <b/>
      <u/>
      <sz val="11.0"/>
      <color theme="1"/>
      <name val="Calibri"/>
    </font>
    <font>
      <sz val="11.0"/>
      <color rgb="FF00FF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1F3864"/>
        <bgColor rgb="FF1F3864"/>
      </patternFill>
    </fill>
    <fill>
      <patternFill patternType="solid">
        <fgColor rgb="FFFFFF00"/>
        <bgColor rgb="FFFFFF00"/>
      </patternFill>
    </fill>
  </fills>
  <borders count="44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thin">
        <color rgb="FF000000"/>
      </top>
      <bottom style="double">
        <color rgb="FF000000"/>
      </bottom>
    </border>
    <border>
      <right style="medium">
        <color rgb="FF000000"/>
      </right>
      <top style="thin">
        <color rgb="FF000000"/>
      </top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9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1" fillId="2" fontId="2" numFmtId="0" xfId="0" applyBorder="1" applyFill="1" applyFont="1"/>
    <xf borderId="2" fillId="2" fontId="3" numFmtId="165" xfId="0" applyBorder="1" applyFont="1" applyNumberFormat="1"/>
    <xf borderId="3" fillId="3" fontId="3" numFmtId="166" xfId="0" applyBorder="1" applyFill="1" applyFont="1" applyNumberFormat="1"/>
    <xf borderId="4" fillId="3" fontId="3" numFmtId="166" xfId="0" applyBorder="1" applyFont="1" applyNumberFormat="1"/>
    <xf borderId="0" fillId="0" fontId="1" numFmtId="167" xfId="0" applyFont="1" applyNumberFormat="1"/>
    <xf borderId="0" fillId="0" fontId="1" numFmtId="168" xfId="0" applyFont="1" applyNumberFormat="1"/>
    <xf borderId="0" fillId="0" fontId="1" numFmtId="169" xfId="0" applyFont="1" applyNumberFormat="1"/>
    <xf borderId="0" fillId="0" fontId="1" numFmtId="170" xfId="0" applyFont="1" applyNumberFormat="1"/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7" numFmtId="167" xfId="0" applyFont="1" applyNumberFormat="1"/>
    <xf borderId="5" fillId="0" fontId="3" numFmtId="167" xfId="0" applyBorder="1" applyFont="1" applyNumberFormat="1"/>
    <xf borderId="5" fillId="0" fontId="7" numFmtId="167" xfId="0" applyBorder="1" applyFont="1" applyNumberFormat="1"/>
    <xf borderId="0" fillId="0" fontId="1" numFmtId="167" xfId="0" applyAlignment="1" applyFont="1" applyNumberFormat="1">
      <alignment horizontal="center"/>
    </xf>
    <xf borderId="0" fillId="0" fontId="4" numFmtId="167" xfId="0" applyAlignment="1" applyFont="1" applyNumberFormat="1">
      <alignment horizontal="center"/>
    </xf>
    <xf borderId="0" fillId="0" fontId="8" numFmtId="167" xfId="0" applyAlignment="1" applyFont="1" applyNumberFormat="1">
      <alignment horizontal="center"/>
    </xf>
    <xf borderId="0" fillId="0" fontId="6" numFmtId="167" xfId="0" applyAlignment="1" applyFont="1" applyNumberFormat="1">
      <alignment horizontal="center"/>
    </xf>
    <xf borderId="0" fillId="0" fontId="2" numFmtId="167" xfId="0" applyFont="1" applyNumberFormat="1"/>
    <xf borderId="0" fillId="0" fontId="3" numFmtId="167" xfId="0" applyFont="1" applyNumberFormat="1"/>
    <xf borderId="0" fillId="0" fontId="9" numFmtId="0" xfId="0" applyFont="1"/>
    <xf borderId="0" fillId="0" fontId="10" numFmtId="167" xfId="0" applyFont="1" applyNumberFormat="1"/>
    <xf borderId="6" fillId="2" fontId="3" numFmtId="167" xfId="0" applyAlignment="1" applyBorder="1" applyFont="1" applyNumberFormat="1">
      <alignment horizontal="center"/>
    </xf>
    <xf borderId="7" fillId="0" fontId="11" numFmtId="0" xfId="0" applyBorder="1" applyFont="1"/>
    <xf borderId="8" fillId="0" fontId="11" numFmtId="0" xfId="0" applyBorder="1" applyFont="1"/>
    <xf borderId="0" fillId="0" fontId="1" numFmtId="167" xfId="0" applyAlignment="1" applyFont="1" applyNumberFormat="1">
      <alignment horizontal="left"/>
    </xf>
    <xf borderId="0" fillId="0" fontId="5" numFmtId="171" xfId="0" applyFont="1" applyNumberFormat="1"/>
    <xf borderId="0" fillId="0" fontId="10" numFmtId="169" xfId="0" applyAlignment="1" applyFont="1" applyNumberFormat="1">
      <alignment horizontal="right"/>
    </xf>
    <xf borderId="0" fillId="0" fontId="1" numFmtId="167" xfId="0" applyAlignment="1" applyFont="1" applyNumberFormat="1">
      <alignment shrinkToFit="0" textRotation="90" vertical="center" wrapText="1"/>
    </xf>
    <xf borderId="0" fillId="0" fontId="3" numFmtId="167" xfId="0" applyAlignment="1" applyFont="1" applyNumberFormat="1">
      <alignment horizontal="center"/>
    </xf>
    <xf borderId="0" fillId="0" fontId="10" numFmtId="167" xfId="0" applyAlignment="1" applyFont="1" applyNumberFormat="1">
      <alignment horizontal="center"/>
    </xf>
    <xf borderId="9" fillId="4" fontId="12" numFmtId="167" xfId="0" applyBorder="1" applyFill="1" applyFont="1" applyNumberFormat="1"/>
    <xf borderId="10" fillId="4" fontId="4" numFmtId="170" xfId="0" applyBorder="1" applyFont="1" applyNumberFormat="1"/>
    <xf borderId="11" fillId="4" fontId="4" numFmtId="170" xfId="0" applyBorder="1" applyFont="1" applyNumberFormat="1"/>
    <xf borderId="0" fillId="0" fontId="10" numFmtId="164" xfId="0" applyFont="1" applyNumberFormat="1"/>
    <xf borderId="5" fillId="0" fontId="10" numFmtId="167" xfId="0" applyBorder="1" applyFont="1" applyNumberFormat="1"/>
    <xf borderId="5" fillId="0" fontId="10" numFmtId="171" xfId="0" applyBorder="1" applyFont="1" applyNumberFormat="1"/>
    <xf borderId="0" fillId="0" fontId="10" numFmtId="167" xfId="0" applyAlignment="1" applyFont="1" applyNumberFormat="1">
      <alignment horizontal="center" shrinkToFit="0" textRotation="90" vertical="center" wrapText="1"/>
    </xf>
    <xf borderId="12" fillId="4" fontId="4" numFmtId="169" xfId="0" applyBorder="1" applyFont="1" applyNumberFormat="1"/>
    <xf borderId="13" fillId="0" fontId="1" numFmtId="167" xfId="0" applyBorder="1" applyFont="1" applyNumberFormat="1"/>
    <xf borderId="0" fillId="0" fontId="7" numFmtId="169" xfId="0" applyFont="1" applyNumberFormat="1"/>
    <xf borderId="0" fillId="0" fontId="4" numFmtId="167" xfId="0" applyFont="1" applyNumberFormat="1"/>
    <xf borderId="5" fillId="0" fontId="10" numFmtId="168" xfId="0" applyBorder="1" applyFont="1" applyNumberFormat="1"/>
    <xf borderId="0" fillId="0" fontId="10" numFmtId="172" xfId="0" applyFont="1" applyNumberFormat="1"/>
    <xf borderId="14" fillId="0" fontId="1" numFmtId="167" xfId="0" applyBorder="1" applyFont="1" applyNumberFormat="1"/>
    <xf borderId="5" fillId="0" fontId="1" numFmtId="167" xfId="0" applyBorder="1" applyFont="1" applyNumberFormat="1"/>
    <xf borderId="15" fillId="0" fontId="1" numFmtId="167" xfId="0" applyBorder="1" applyFont="1" applyNumberFormat="1"/>
    <xf borderId="0" fillId="0" fontId="4" numFmtId="10" xfId="0" applyFont="1" applyNumberFormat="1"/>
    <xf borderId="0" fillId="0" fontId="1" numFmtId="173" xfId="0" applyFont="1" applyNumberFormat="1"/>
    <xf borderId="16" fillId="0" fontId="1" numFmtId="167" xfId="0" applyBorder="1" applyFont="1" applyNumberFormat="1"/>
    <xf borderId="17" fillId="0" fontId="10" numFmtId="167" xfId="0" applyBorder="1" applyFont="1" applyNumberFormat="1"/>
    <xf borderId="18" fillId="0" fontId="10" numFmtId="167" xfId="0" applyBorder="1" applyFont="1" applyNumberFormat="1"/>
    <xf borderId="19" fillId="0" fontId="10" numFmtId="167" xfId="0" applyBorder="1" applyFont="1" applyNumberFormat="1"/>
    <xf borderId="14" fillId="0" fontId="13" numFmtId="167" xfId="0" applyBorder="1" applyFont="1" applyNumberFormat="1"/>
    <xf borderId="5" fillId="0" fontId="7" numFmtId="169" xfId="0" applyBorder="1" applyFont="1" applyNumberFormat="1"/>
    <xf borderId="5" fillId="0" fontId="14" numFmtId="171" xfId="0" applyBorder="1" applyFont="1" applyNumberFormat="1"/>
    <xf borderId="15" fillId="0" fontId="7" numFmtId="171" xfId="0" applyAlignment="1" applyBorder="1" applyFont="1" applyNumberFormat="1">
      <alignment horizontal="right"/>
    </xf>
    <xf borderId="20" fillId="0" fontId="10" numFmtId="167" xfId="0" applyBorder="1" applyFont="1" applyNumberFormat="1"/>
    <xf borderId="0" fillId="0" fontId="10" numFmtId="168" xfId="0" applyFont="1" applyNumberFormat="1"/>
    <xf borderId="21" fillId="0" fontId="10" numFmtId="167" xfId="0" applyBorder="1" applyFont="1" applyNumberFormat="1"/>
    <xf borderId="22" fillId="0" fontId="13" numFmtId="167" xfId="0" applyBorder="1" applyFont="1" applyNumberFormat="1"/>
    <xf borderId="23" fillId="0" fontId="7" numFmtId="169" xfId="0" applyBorder="1" applyFont="1" applyNumberFormat="1"/>
    <xf borderId="23" fillId="0" fontId="7" numFmtId="10" xfId="0" applyBorder="1" applyFont="1" applyNumberFormat="1"/>
    <xf borderId="24" fillId="0" fontId="7" numFmtId="171" xfId="0" applyAlignment="1" applyBorder="1" applyFont="1" applyNumberFormat="1">
      <alignment horizontal="right"/>
    </xf>
    <xf borderId="25" fillId="0" fontId="10" numFmtId="167" xfId="0" applyBorder="1" applyFont="1" applyNumberFormat="1"/>
    <xf borderId="26" fillId="0" fontId="10" numFmtId="167" xfId="0" applyBorder="1" applyFont="1" applyNumberFormat="1"/>
    <xf borderId="27" fillId="0" fontId="10" numFmtId="167" xfId="0" applyBorder="1" applyFont="1" applyNumberFormat="1"/>
    <xf borderId="0" fillId="0" fontId="4" numFmtId="169" xfId="0" applyFont="1" applyNumberFormat="1"/>
    <xf borderId="22" fillId="0" fontId="1" numFmtId="167" xfId="0" applyBorder="1" applyFont="1" applyNumberFormat="1"/>
    <xf borderId="23" fillId="0" fontId="1" numFmtId="167" xfId="0" applyBorder="1" applyFont="1" applyNumberFormat="1"/>
    <xf borderId="24" fillId="0" fontId="1" numFmtId="167" xfId="0" applyBorder="1" applyFont="1" applyNumberFormat="1"/>
    <xf borderId="0" fillId="0" fontId="6" numFmtId="169" xfId="0" applyFont="1" applyNumberFormat="1"/>
    <xf borderId="28" fillId="4" fontId="4" numFmtId="169" xfId="0" applyBorder="1" applyFont="1" applyNumberFormat="1"/>
    <xf borderId="0" fillId="0" fontId="5" numFmtId="167" xfId="0" applyFont="1" applyNumberFormat="1"/>
    <xf borderId="10" fillId="4" fontId="4" numFmtId="10" xfId="0" applyBorder="1" applyFont="1" applyNumberFormat="1"/>
    <xf borderId="11" fillId="4" fontId="4" numFmtId="10" xfId="0" applyBorder="1" applyFont="1" applyNumberFormat="1"/>
    <xf borderId="0" fillId="0" fontId="10" numFmtId="169" xfId="0" applyFont="1" applyNumberFormat="1"/>
    <xf borderId="12" fillId="4" fontId="4" numFmtId="10" xfId="0" applyBorder="1" applyFont="1" applyNumberFormat="1"/>
    <xf borderId="0" fillId="0" fontId="4" numFmtId="170" xfId="0" applyFont="1" applyNumberFormat="1"/>
    <xf borderId="28" fillId="4" fontId="4" numFmtId="10" xfId="0" applyBorder="1" applyFont="1" applyNumberFormat="1"/>
    <xf borderId="0" fillId="0" fontId="1" numFmtId="39" xfId="0" applyFont="1" applyNumberFormat="1"/>
    <xf borderId="0" fillId="0" fontId="1" numFmtId="10" xfId="0" applyFont="1" applyNumberFormat="1"/>
    <xf borderId="0" fillId="0" fontId="13" numFmtId="167" xfId="0" applyAlignment="1" applyFont="1" applyNumberFormat="1">
      <alignment horizontal="right"/>
    </xf>
    <xf borderId="5" fillId="0" fontId="13" numFmtId="167" xfId="0" applyAlignment="1" applyBorder="1" applyFont="1" applyNumberFormat="1">
      <alignment horizontal="right"/>
    </xf>
    <xf borderId="0" fillId="0" fontId="10" numFmtId="174" xfId="0" applyFont="1" applyNumberFormat="1"/>
    <xf borderId="29" fillId="0" fontId="10" numFmtId="167" xfId="0" applyBorder="1" applyFont="1" applyNumberFormat="1"/>
    <xf borderId="29" fillId="0" fontId="13" numFmtId="167" xfId="0" applyAlignment="1" applyBorder="1" applyFont="1" applyNumberFormat="1">
      <alignment horizontal="right"/>
    </xf>
    <xf borderId="0" fillId="0" fontId="1" numFmtId="174" xfId="0" applyFont="1" applyNumberFormat="1"/>
    <xf borderId="4" fillId="2" fontId="3" numFmtId="165" xfId="0" applyAlignment="1" applyBorder="1" applyFont="1" applyNumberFormat="1">
      <alignment horizontal="right"/>
    </xf>
    <xf borderId="2" fillId="2" fontId="3" numFmtId="165" xfId="0" applyAlignment="1" applyBorder="1" applyFont="1" applyNumberFormat="1">
      <alignment horizontal="right"/>
    </xf>
    <xf borderId="30" fillId="2" fontId="3" numFmtId="165" xfId="0" applyAlignment="1" applyBorder="1" applyFont="1" applyNumberFormat="1">
      <alignment horizontal="right"/>
    </xf>
    <xf borderId="3" fillId="3" fontId="3" numFmtId="166" xfId="0" applyAlignment="1" applyBorder="1" applyFont="1" applyNumberFormat="1">
      <alignment horizontal="right"/>
    </xf>
    <xf borderId="4" fillId="3" fontId="3" numFmtId="166" xfId="0" applyAlignment="1" applyBorder="1" applyFont="1" applyNumberFormat="1">
      <alignment horizontal="right"/>
    </xf>
    <xf borderId="0" fillId="0" fontId="4" numFmtId="168" xfId="0" applyFont="1" applyNumberFormat="1"/>
    <xf borderId="0" fillId="0" fontId="7" numFmtId="167" xfId="0" applyAlignment="1" applyFont="1" applyNumberFormat="1">
      <alignment horizontal="left"/>
    </xf>
    <xf borderId="5" fillId="0" fontId="1" numFmtId="9" xfId="0" applyBorder="1" applyFont="1" applyNumberFormat="1"/>
    <xf borderId="5" fillId="0" fontId="1" numFmtId="164" xfId="0" applyBorder="1" applyFont="1" applyNumberFormat="1"/>
    <xf borderId="26" fillId="0" fontId="13" numFmtId="167" xfId="0" applyAlignment="1" applyBorder="1" applyFont="1" applyNumberFormat="1">
      <alignment horizontal="right"/>
    </xf>
    <xf borderId="26" fillId="0" fontId="10" numFmtId="168" xfId="0" applyBorder="1" applyFont="1" applyNumberFormat="1"/>
    <xf borderId="0" fillId="0" fontId="1" numFmtId="175" xfId="0" applyFont="1" applyNumberFormat="1"/>
    <xf borderId="0" fillId="0" fontId="7" numFmtId="10" xfId="0" applyFont="1" applyNumberFormat="1"/>
    <xf borderId="9" fillId="2" fontId="3" numFmtId="165" xfId="0" applyAlignment="1" applyBorder="1" applyFont="1" applyNumberFormat="1">
      <alignment horizontal="right"/>
    </xf>
    <xf borderId="31" fillId="2" fontId="3" numFmtId="165" xfId="0" applyAlignment="1" applyBorder="1" applyFont="1" applyNumberFormat="1">
      <alignment horizontal="right"/>
    </xf>
    <xf borderId="3" fillId="2" fontId="3" numFmtId="166" xfId="0" applyAlignment="1" applyBorder="1" applyFont="1" applyNumberFormat="1">
      <alignment horizontal="right"/>
    </xf>
    <xf borderId="4" fillId="2" fontId="3" numFmtId="166" xfId="0" applyAlignment="1" applyBorder="1" applyFont="1" applyNumberFormat="1">
      <alignment horizontal="right"/>
    </xf>
    <xf borderId="2" fillId="3" fontId="3" numFmtId="166" xfId="0" applyAlignment="1" applyBorder="1" applyFont="1" applyNumberFormat="1">
      <alignment horizontal="right"/>
    </xf>
    <xf borderId="32" fillId="3" fontId="3" numFmtId="166" xfId="0" applyAlignment="1" applyBorder="1" applyFont="1" applyNumberFormat="1">
      <alignment horizontal="right"/>
    </xf>
    <xf borderId="33" fillId="3" fontId="3" numFmtId="166" xfId="0" applyAlignment="1" applyBorder="1" applyFont="1" applyNumberFormat="1">
      <alignment horizontal="right"/>
    </xf>
    <xf borderId="34" fillId="3" fontId="3" numFmtId="166" xfId="0" applyAlignment="1" applyBorder="1" applyFont="1" applyNumberFormat="1">
      <alignment horizontal="right"/>
    </xf>
    <xf borderId="1" fillId="5" fontId="10" numFmtId="168" xfId="0" applyBorder="1" applyFill="1" applyFont="1" applyNumberFormat="1"/>
    <xf borderId="21" fillId="0" fontId="1" numFmtId="0" xfId="0" applyBorder="1" applyFont="1"/>
    <xf borderId="0" fillId="0" fontId="6" numFmtId="167" xfId="0" applyFont="1" applyNumberFormat="1"/>
    <xf borderId="20" fillId="0" fontId="5" numFmtId="167" xfId="0" applyBorder="1" applyFont="1" applyNumberFormat="1"/>
    <xf borderId="21" fillId="0" fontId="5" numFmtId="167" xfId="0" applyBorder="1" applyFont="1" applyNumberFormat="1"/>
    <xf borderId="5" fillId="0" fontId="15" numFmtId="171" xfId="0" applyBorder="1" applyFont="1" applyNumberFormat="1"/>
    <xf borderId="35" fillId="0" fontId="10" numFmtId="171" xfId="0" applyBorder="1" applyFont="1" applyNumberFormat="1"/>
    <xf borderId="36" fillId="0" fontId="10" numFmtId="171" xfId="0" applyBorder="1" applyFont="1" applyNumberFormat="1"/>
    <xf borderId="20" fillId="0" fontId="7" numFmtId="169" xfId="0" applyBorder="1" applyFont="1" applyNumberFormat="1"/>
    <xf borderId="21" fillId="0" fontId="7" numFmtId="169" xfId="0" applyBorder="1" applyFont="1" applyNumberFormat="1"/>
    <xf borderId="0" fillId="0" fontId="4" numFmtId="37" xfId="0" applyFont="1" applyNumberFormat="1"/>
    <xf borderId="0" fillId="0" fontId="1" numFmtId="37" xfId="0" applyFont="1" applyNumberFormat="1"/>
    <xf borderId="20" fillId="0" fontId="1" numFmtId="37" xfId="0" applyBorder="1" applyFont="1" applyNumberFormat="1"/>
    <xf borderId="21" fillId="0" fontId="1" numFmtId="37" xfId="0" applyBorder="1" applyFont="1" applyNumberFormat="1"/>
    <xf borderId="0" fillId="0" fontId="16" numFmtId="169" xfId="0" applyFont="1" applyNumberFormat="1"/>
    <xf borderId="20" fillId="0" fontId="16" numFmtId="169" xfId="0" applyBorder="1" applyFont="1" applyNumberFormat="1"/>
    <xf borderId="21" fillId="0" fontId="16" numFmtId="169" xfId="0" applyBorder="1" applyFont="1" applyNumberFormat="1"/>
    <xf borderId="35" fillId="0" fontId="10" numFmtId="167" xfId="0" applyBorder="1" applyFont="1" applyNumberFormat="1"/>
    <xf borderId="36" fillId="0" fontId="10" numFmtId="167" xfId="0" applyBorder="1" applyFont="1" applyNumberFormat="1"/>
    <xf borderId="1" fillId="5" fontId="15" numFmtId="164" xfId="0" applyBorder="1" applyFont="1" applyNumberFormat="1"/>
    <xf borderId="20" fillId="0" fontId="1" numFmtId="167" xfId="0" applyBorder="1" applyFont="1" applyNumberFormat="1"/>
    <xf borderId="21" fillId="0" fontId="1" numFmtId="167" xfId="0" applyBorder="1" applyFont="1" applyNumberFormat="1"/>
    <xf borderId="0" fillId="0" fontId="6" numFmtId="9" xfId="0" applyFont="1" applyNumberFormat="1"/>
    <xf borderId="0" fillId="0" fontId="4" numFmtId="37" xfId="0" applyAlignment="1" applyFont="1" applyNumberFormat="1">
      <alignment shrinkToFit="0" wrapText="1"/>
    </xf>
    <xf borderId="10" fillId="5" fontId="1" numFmtId="167" xfId="0" applyBorder="1" applyFont="1" applyNumberFormat="1"/>
    <xf borderId="37" fillId="5" fontId="1" numFmtId="167" xfId="0" applyBorder="1" applyFont="1" applyNumberFormat="1"/>
    <xf borderId="38" fillId="5" fontId="1" numFmtId="167" xfId="0" applyBorder="1" applyFont="1" applyNumberFormat="1"/>
    <xf borderId="1" fillId="5" fontId="7" numFmtId="170" xfId="0" applyBorder="1" applyFont="1" applyNumberFormat="1"/>
    <xf borderId="20" fillId="0" fontId="6" numFmtId="167" xfId="0" applyBorder="1" applyFont="1" applyNumberFormat="1"/>
    <xf borderId="21" fillId="0" fontId="6" numFmtId="167" xfId="0" applyBorder="1" applyFont="1" applyNumberFormat="1"/>
    <xf borderId="35" fillId="0" fontId="1" numFmtId="167" xfId="0" applyBorder="1" applyFont="1" applyNumberFormat="1"/>
    <xf borderId="36" fillId="0" fontId="1" numFmtId="167" xfId="0" applyBorder="1" applyFont="1" applyNumberFormat="1"/>
    <xf borderId="1" fillId="5" fontId="1" numFmtId="164" xfId="0" applyBorder="1" applyFont="1" applyNumberFormat="1"/>
    <xf borderId="1" fillId="5" fontId="7" numFmtId="169" xfId="0" applyBorder="1" applyFont="1" applyNumberFormat="1"/>
    <xf borderId="0" fillId="0" fontId="17" numFmtId="169" xfId="0" applyFont="1" applyNumberFormat="1"/>
    <xf borderId="20" fillId="0" fontId="17" numFmtId="169" xfId="0" applyBorder="1" applyFont="1" applyNumberFormat="1"/>
    <xf borderId="21" fillId="0" fontId="17" numFmtId="169" xfId="0" applyBorder="1" applyFont="1" applyNumberFormat="1"/>
    <xf borderId="39" fillId="0" fontId="10" numFmtId="167" xfId="0" applyBorder="1" applyFont="1" applyNumberFormat="1"/>
    <xf borderId="39" fillId="0" fontId="10" numFmtId="171" xfId="0" applyBorder="1" applyFont="1" applyNumberFormat="1"/>
    <xf borderId="40" fillId="0" fontId="10" numFmtId="171" xfId="0" applyBorder="1" applyFont="1" applyNumberFormat="1"/>
    <xf borderId="41" fillId="0" fontId="10" numFmtId="171" xfId="0" applyBorder="1" applyFont="1" applyNumberFormat="1"/>
    <xf borderId="3" fillId="2" fontId="2" numFmtId="0" xfId="0" applyBorder="1" applyFont="1"/>
    <xf borderId="3" fillId="6" fontId="3" numFmtId="166" xfId="0" applyAlignment="1" applyBorder="1" applyFill="1" applyFont="1" applyNumberFormat="1">
      <alignment horizontal="right"/>
    </xf>
    <xf borderId="4" fillId="6" fontId="3" numFmtId="166" xfId="0" applyAlignment="1" applyBorder="1" applyFont="1" applyNumberFormat="1">
      <alignment horizontal="right"/>
    </xf>
    <xf borderId="1" fillId="5" fontId="18" numFmtId="164" xfId="0" applyBorder="1" applyFont="1" applyNumberFormat="1"/>
    <xf borderId="1" fillId="5" fontId="1" numFmtId="0" xfId="0" applyBorder="1" applyFont="1"/>
    <xf borderId="0" fillId="0" fontId="5" numFmtId="176" xfId="0" applyFont="1" applyNumberFormat="1"/>
    <xf borderId="5" fillId="0" fontId="10" numFmtId="0" xfId="0" applyBorder="1" applyFont="1"/>
    <xf borderId="5" fillId="0" fontId="19" numFmtId="176" xfId="0" applyBorder="1" applyFont="1" applyNumberFormat="1"/>
    <xf borderId="5" fillId="0" fontId="10" numFmtId="176" xfId="0" applyBorder="1" applyFont="1" applyNumberFormat="1"/>
    <xf borderId="0" fillId="0" fontId="1" numFmtId="0" xfId="0" applyAlignment="1" applyFont="1">
      <alignment horizontal="left"/>
    </xf>
    <xf borderId="4" fillId="7" fontId="5" numFmtId="169" xfId="0" applyBorder="1" applyFill="1" applyFont="1" applyNumberFormat="1"/>
    <xf borderId="0" fillId="0" fontId="4" numFmtId="1" xfId="0" applyFont="1" applyNumberFormat="1"/>
    <xf borderId="0" fillId="0" fontId="1" numFmtId="1" xfId="0" applyFont="1" applyNumberFormat="1"/>
    <xf borderId="4" fillId="7" fontId="5" numFmtId="10" xfId="0" applyBorder="1" applyFont="1" applyNumberFormat="1"/>
    <xf borderId="0" fillId="0" fontId="6" numFmtId="10" xfId="0" applyFont="1" applyNumberFormat="1"/>
    <xf borderId="0" fillId="0" fontId="6" numFmtId="175" xfId="0" applyFont="1" applyNumberFormat="1"/>
    <xf borderId="5" fillId="0" fontId="15" numFmtId="176" xfId="0" applyBorder="1" applyFont="1" applyNumberFormat="1"/>
    <xf borderId="0" fillId="0" fontId="1" numFmtId="176" xfId="0" applyFont="1" applyNumberFormat="1"/>
    <xf borderId="31" fillId="2" fontId="3" numFmtId="165" xfId="0" applyBorder="1" applyFont="1" applyNumberFormat="1"/>
    <xf borderId="9" fillId="2" fontId="3" numFmtId="165" xfId="0" applyBorder="1" applyFont="1" applyNumberFormat="1"/>
    <xf borderId="11" fillId="3" fontId="3" numFmtId="166" xfId="0" applyBorder="1" applyFont="1" applyNumberFormat="1"/>
    <xf borderId="31" fillId="3" fontId="3" numFmtId="166" xfId="0" applyBorder="1" applyFont="1" applyNumberFormat="1"/>
    <xf borderId="1" fillId="5" fontId="10" numFmtId="164" xfId="0" applyBorder="1" applyFont="1" applyNumberFormat="1"/>
    <xf borderId="1" fillId="5" fontId="4" numFmtId="0" xfId="0" applyBorder="1" applyFont="1"/>
    <xf borderId="1" fillId="5" fontId="1" numFmtId="1" xfId="0" applyBorder="1" applyFont="1" applyNumberFormat="1"/>
    <xf borderId="1" fillId="5" fontId="1" numFmtId="169" xfId="0" applyBorder="1" applyFont="1" applyNumberFormat="1"/>
    <xf borderId="1" fillId="5" fontId="6" numFmtId="169" xfId="0" applyBorder="1" applyFont="1" applyNumberFormat="1"/>
    <xf borderId="0" fillId="0" fontId="7" numFmtId="164" xfId="0" applyFont="1" applyNumberFormat="1"/>
    <xf borderId="30" fillId="3" fontId="20" numFmtId="164" xfId="0" applyBorder="1" applyFont="1" applyNumberFormat="1"/>
    <xf borderId="30" fillId="3" fontId="1" numFmtId="164" xfId="0" applyBorder="1" applyFont="1" applyNumberFormat="1"/>
    <xf borderId="3" fillId="3" fontId="1" numFmtId="164" xfId="0" applyBorder="1" applyFont="1" applyNumberFormat="1"/>
    <xf borderId="0" fillId="0" fontId="10" numFmtId="0" xfId="0" applyFont="1"/>
    <xf borderId="42" fillId="0" fontId="7" numFmtId="164" xfId="0" applyBorder="1" applyFont="1" applyNumberFormat="1"/>
    <xf borderId="42" fillId="0" fontId="14" numFmtId="1" xfId="0" applyBorder="1" applyFont="1" applyNumberFormat="1"/>
    <xf borderId="0" fillId="0" fontId="7" numFmtId="1" xfId="0" applyFont="1" applyNumberFormat="1"/>
    <xf borderId="0" fillId="0" fontId="14" numFmtId="169" xfId="0" applyFont="1" applyNumberFormat="1"/>
    <xf borderId="0" fillId="0" fontId="13" numFmtId="164" xfId="0" applyFont="1" applyNumberFormat="1"/>
    <xf borderId="0" fillId="0" fontId="21" numFmtId="177" xfId="0" applyFont="1" applyNumberFormat="1"/>
    <xf borderId="42" fillId="0" fontId="4" numFmtId="177" xfId="0" applyBorder="1" applyFont="1" applyNumberFormat="1"/>
    <xf borderId="0" fillId="0" fontId="1" numFmtId="177" xfId="0" applyFont="1" applyNumberFormat="1"/>
    <xf borderId="39" fillId="0" fontId="13" numFmtId="164" xfId="0" applyBorder="1" applyFont="1" applyNumberFormat="1"/>
    <xf borderId="39" fillId="0" fontId="10" numFmtId="176" xfId="0" applyBorder="1" applyFont="1" applyNumberFormat="1"/>
    <xf borderId="43" fillId="0" fontId="10" numFmtId="176" xfId="0" applyBorder="1" applyFont="1" applyNumberFormat="1"/>
    <xf borderId="0" fillId="0" fontId="1" numFmtId="164" xfId="0" applyAlignment="1" applyFont="1" applyNumberFormat="1">
      <alignment horizontal="left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hIdTrfzhF99VQreS0xRKLn3YTlM7Q2ct5TDP399t4xc/edit?tab=t.0" TargetMode="Externa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hIdTrfzhF99VQreS0xRKLn3YTlM7Q2ct5TDP399t4xc/edit?tab=t.0" TargetMode="External"/><Relationship Id="rId2" Type="http://schemas.openxmlformats.org/officeDocument/2006/relationships/hyperlink" Target="https://docs.google.com/document/d/1hIdTrfzhF99VQreS0xRKLn3YTlM7Q2ct5TDP399t4xc/edit?tab=t.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1524000</xdr:colOff>
      <xdr:row>4</xdr:row>
      <xdr:rowOff>104775</xdr:rowOff>
    </xdr:from>
    <xdr:ext cx="1914525" cy="609600"/>
    <xdr:sp>
      <xdr:nvSpPr>
        <xdr:cNvPr id="3" name="Shape 3">
          <a:hlinkClick r:id="rId1"/>
        </xdr:cNvPr>
        <xdr:cNvSpPr txBox="1"/>
      </xdr:nvSpPr>
      <xdr:spPr>
        <a:xfrm>
          <a:off x="4389151" y="3475494"/>
          <a:ext cx="1913699" cy="609013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Assumed that 80%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of historical contract revenue is from Enterprise clients.</a:t>
          </a: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104775</xdr:colOff>
      <xdr:row>14</xdr:row>
      <xdr:rowOff>0</xdr:rowOff>
    </xdr:from>
    <xdr:ext cx="1914525" cy="438150"/>
    <xdr:sp>
      <xdr:nvSpPr>
        <xdr:cNvPr id="4" name="Shape 4">
          <a:hlinkClick r:id="rId1"/>
        </xdr:cNvPr>
        <xdr:cNvSpPr txBox="1"/>
      </xdr:nvSpPr>
      <xdr:spPr>
        <a:xfrm>
          <a:off x="4389151" y="3561607"/>
          <a:ext cx="1913699" cy="436786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Release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of CPM Express to Market in Q4 2025.</a:t>
          </a:r>
          <a:endParaRPr sz="1100"/>
        </a:p>
      </xdr:txBody>
    </xdr:sp>
    <xdr:clientData fLocksWithSheet="0"/>
  </xdr:oneCellAnchor>
  <xdr:oneCellAnchor>
    <xdr:from>
      <xdr:col>6</xdr:col>
      <xdr:colOff>647700</xdr:colOff>
      <xdr:row>7</xdr:row>
      <xdr:rowOff>57150</xdr:rowOff>
    </xdr:from>
    <xdr:ext cx="1914525" cy="609600"/>
    <xdr:sp>
      <xdr:nvSpPr>
        <xdr:cNvPr id="5" name="Shape 5">
          <a:hlinkClick r:id="rId2"/>
        </xdr:cNvPr>
        <xdr:cNvSpPr txBox="1"/>
      </xdr:nvSpPr>
      <xdr:spPr>
        <a:xfrm>
          <a:off x="4389151" y="3475494"/>
          <a:ext cx="1913699" cy="609013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912 "Mid-Market"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customers with contract values of less than $250,000.</a:t>
          </a: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.86"/>
    <col customWidth="1" min="3" max="3" width="55.14"/>
    <col customWidth="1" min="4" max="4" width="11.43"/>
    <col customWidth="1" min="5" max="8" width="12.14"/>
    <col customWidth="1" min="9" max="9" width="13.57"/>
    <col customWidth="1" min="10" max="10" width="13.14"/>
    <col customWidth="1" min="11" max="13" width="8.86"/>
    <col customWidth="1" min="14" max="14" width="12.29"/>
    <col customWidth="1" min="15" max="18" width="8.86"/>
    <col customWidth="1" min="19" max="19" width="13.14"/>
    <col customWidth="1" min="20" max="20" width="8.14"/>
    <col customWidth="1" min="21" max="21" width="5.43"/>
    <col customWidth="1" min="22" max="22" width="7.57"/>
    <col customWidth="1" min="23" max="29" width="8.86"/>
  </cols>
  <sheetData>
    <row r="1" ht="14.25" customHeight="1">
      <c r="B1" s="1"/>
      <c r="C1" s="2" t="s">
        <v>0</v>
      </c>
      <c r="D1" s="3">
        <v>2023.0</v>
      </c>
      <c r="E1" s="4">
        <v>2024.0</v>
      </c>
      <c r="F1" s="5">
        <v>2025.0</v>
      </c>
      <c r="G1" s="5">
        <f t="shared" ref="G1:J1" si="1">F1+1</f>
        <v>2026</v>
      </c>
      <c r="H1" s="5">
        <f t="shared" si="1"/>
        <v>2027</v>
      </c>
      <c r="I1" s="5">
        <f t="shared" si="1"/>
        <v>2028</v>
      </c>
      <c r="J1" s="5">
        <f t="shared" si="1"/>
        <v>2029</v>
      </c>
      <c r="K1" s="6"/>
      <c r="L1" s="1"/>
      <c r="M1" s="7"/>
      <c r="N1" s="8"/>
      <c r="O1" s="9"/>
      <c r="P1" s="6"/>
      <c r="Q1" s="10"/>
      <c r="R1" s="11"/>
      <c r="S1" s="12"/>
      <c r="T1" s="13"/>
      <c r="U1" s="6"/>
      <c r="V1" s="6"/>
      <c r="W1" s="6"/>
      <c r="X1" s="6"/>
      <c r="Y1" s="6"/>
      <c r="Z1" s="6"/>
      <c r="AA1" s="6"/>
      <c r="AB1" s="6"/>
      <c r="AC1" s="6"/>
    </row>
    <row r="2" ht="14.25" customHeight="1">
      <c r="C2" s="14" t="s">
        <v>1</v>
      </c>
      <c r="D2" s="15"/>
      <c r="E2" s="16">
        <v>0.0</v>
      </c>
      <c r="F2" s="16">
        <f t="shared" ref="F2:J2" si="2">E2+1</f>
        <v>1</v>
      </c>
      <c r="G2" s="16">
        <f t="shared" si="2"/>
        <v>2</v>
      </c>
      <c r="H2" s="16">
        <f t="shared" si="2"/>
        <v>3</v>
      </c>
      <c r="I2" s="16">
        <f t="shared" si="2"/>
        <v>4</v>
      </c>
      <c r="J2" s="16">
        <f t="shared" si="2"/>
        <v>5</v>
      </c>
      <c r="K2" s="6"/>
      <c r="L2" s="6"/>
      <c r="M2" s="6"/>
      <c r="N2" s="6"/>
      <c r="O2" s="6"/>
      <c r="P2" s="6"/>
      <c r="Q2" s="17"/>
      <c r="R2" s="18"/>
      <c r="S2" s="19"/>
      <c r="T2" s="20"/>
      <c r="U2" s="6"/>
      <c r="V2" s="6"/>
      <c r="W2" s="6"/>
      <c r="X2" s="6"/>
      <c r="Y2" s="6"/>
      <c r="Z2" s="6"/>
      <c r="AA2" s="6"/>
      <c r="AB2" s="6"/>
      <c r="AC2" s="6"/>
    </row>
    <row r="3" ht="14.25" customHeight="1">
      <c r="C3" s="21"/>
      <c r="D3" s="22"/>
      <c r="E3" s="22"/>
      <c r="F3" s="22"/>
      <c r="G3" s="22"/>
      <c r="H3" s="22"/>
      <c r="I3" s="22"/>
      <c r="J3" s="22"/>
      <c r="K3" s="6"/>
      <c r="L3" s="6"/>
      <c r="M3" s="6"/>
      <c r="N3" s="6"/>
      <c r="O3" s="6"/>
      <c r="P3" s="6"/>
      <c r="Q3" s="17"/>
      <c r="R3" s="18"/>
      <c r="S3" s="19"/>
      <c r="T3" s="20"/>
      <c r="U3" s="6"/>
      <c r="V3" s="6"/>
      <c r="W3" s="6"/>
      <c r="X3" s="6"/>
      <c r="Y3" s="6"/>
      <c r="Z3" s="6"/>
      <c r="AA3" s="6"/>
      <c r="AB3" s="6"/>
      <c r="AC3" s="6"/>
    </row>
    <row r="4" ht="14.25" customHeight="1">
      <c r="A4" s="23" t="s">
        <v>2</v>
      </c>
      <c r="C4" s="24" t="s">
        <v>3</v>
      </c>
      <c r="D4" s="22"/>
      <c r="E4" s="22"/>
      <c r="F4" s="22"/>
      <c r="G4" s="22"/>
      <c r="H4" s="22"/>
      <c r="I4" s="22"/>
      <c r="J4" s="22"/>
      <c r="K4" s="6"/>
      <c r="L4" s="25" t="s">
        <v>4</v>
      </c>
      <c r="M4" s="26"/>
      <c r="N4" s="27"/>
      <c r="O4" s="6"/>
      <c r="P4" s="25" t="s">
        <v>5</v>
      </c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7"/>
    </row>
    <row r="5" ht="14.25" customHeight="1">
      <c r="C5" s="28" t="s">
        <v>6</v>
      </c>
      <c r="D5" s="29">
        <f>SUM('Pro-Forma Income Statement'!D3:G3)</f>
        <v>74984.2</v>
      </c>
      <c r="E5" s="29">
        <f>SUM('Pro-Forma Income Statement'!H3:K3)</f>
        <v>97537.25</v>
      </c>
      <c r="F5" s="29">
        <f>SUM('Pro-Forma Income Statement'!L3:O3)</f>
        <v>108116.9516</v>
      </c>
      <c r="G5" s="29">
        <f>'Pro-Forma Income Statement'!P3</f>
        <v>122215.7655</v>
      </c>
      <c r="H5" s="29">
        <f>'Pro-Forma Income Statement'!Q3</f>
        <v>138904.7887</v>
      </c>
      <c r="I5" s="29">
        <f>'Pro-Forma Income Statement'!R3</f>
        <v>157872.761</v>
      </c>
      <c r="J5" s="29">
        <f>'Pro-Forma Income Statement'!S3</f>
        <v>179430.8814</v>
      </c>
      <c r="K5" s="6"/>
      <c r="L5" s="24" t="s">
        <v>7</v>
      </c>
      <c r="M5" s="6"/>
      <c r="N5" s="30">
        <f>(N15/(N15+N16))*N6+(N16/(N15+N16))*N11</f>
        <v>0.1284933381</v>
      </c>
      <c r="O5" s="17"/>
      <c r="P5" s="28" t="s">
        <v>8</v>
      </c>
      <c r="Q5" s="17"/>
      <c r="R5" s="6"/>
      <c r="S5" s="6">
        <f>SUM($E$37:$J$37)</f>
        <v>238755.9814</v>
      </c>
      <c r="T5" s="6"/>
      <c r="U5" s="31"/>
      <c r="V5" s="32"/>
      <c r="W5" s="33" t="s">
        <v>9</v>
      </c>
    </row>
    <row r="6" ht="14.25" customHeight="1">
      <c r="C6" s="28" t="s">
        <v>10</v>
      </c>
      <c r="D6" s="29">
        <f>SUM('Pro-Forma Income Statement'!D4:G4)</f>
        <v>299936.8</v>
      </c>
      <c r="E6" s="29">
        <f>SUM('Pro-Forma Income Statement'!H4:K4)</f>
        <v>394023.2</v>
      </c>
      <c r="F6" s="29">
        <f>SUM('Pro-Forma Income Statement'!L4:O4)</f>
        <v>500748.2088</v>
      </c>
      <c r="G6" s="29">
        <f>'Pro-Forma Income Statement'!P4</f>
        <v>620835.829</v>
      </c>
      <c r="H6" s="29">
        <f>'Pro-Forma Income Statement'!Q4</f>
        <v>769722.427</v>
      </c>
      <c r="I6" s="29">
        <f>'Pro-Forma Income Statement'!R4</f>
        <v>954314.4692</v>
      </c>
      <c r="J6" s="29">
        <f>'Pro-Forma Income Statement'!S4</f>
        <v>1183174.706</v>
      </c>
      <c r="K6" s="6"/>
      <c r="L6" s="28" t="s">
        <v>11</v>
      </c>
      <c r="M6" s="6"/>
      <c r="N6" s="8">
        <f>N9+N8*N7</f>
        <v>0.12875</v>
      </c>
      <c r="O6" s="6"/>
      <c r="P6" s="6" t="s">
        <v>12</v>
      </c>
      <c r="Q6" s="24"/>
      <c r="R6" s="24"/>
      <c r="S6" s="6">
        <f>N18*J7</f>
        <v>12263450.29</v>
      </c>
      <c r="T6" s="6"/>
      <c r="U6" s="31"/>
      <c r="V6" s="34">
        <f>S16</f>
        <v>38.25936024</v>
      </c>
      <c r="W6" s="35">
        <v>7.5</v>
      </c>
      <c r="X6" s="35">
        <v>8.0</v>
      </c>
      <c r="Y6" s="35">
        <v>8.5</v>
      </c>
      <c r="Z6" s="35">
        <v>9.0</v>
      </c>
      <c r="AA6" s="35">
        <v>9.5</v>
      </c>
      <c r="AB6" s="35">
        <v>10.0</v>
      </c>
      <c r="AC6" s="36">
        <v>10.5</v>
      </c>
    </row>
    <row r="7" ht="14.25" customHeight="1">
      <c r="A7" s="23" t="s">
        <v>2</v>
      </c>
      <c r="B7" s="37"/>
      <c r="C7" s="38" t="s">
        <v>13</v>
      </c>
      <c r="D7" s="39">
        <f t="shared" ref="D7:J7" si="3">SUM(D5:D6)</f>
        <v>374921</v>
      </c>
      <c r="E7" s="39">
        <f t="shared" si="3"/>
        <v>491560.45</v>
      </c>
      <c r="F7" s="39">
        <f t="shared" si="3"/>
        <v>608865.1604</v>
      </c>
      <c r="G7" s="39">
        <f t="shared" si="3"/>
        <v>743051.5945</v>
      </c>
      <c r="H7" s="39">
        <f t="shared" si="3"/>
        <v>908627.2158</v>
      </c>
      <c r="I7" s="39">
        <f t="shared" si="3"/>
        <v>1112187.23</v>
      </c>
      <c r="J7" s="39">
        <f t="shared" si="3"/>
        <v>1362605.587</v>
      </c>
      <c r="K7" s="24"/>
      <c r="L7" s="28" t="s">
        <v>14</v>
      </c>
      <c r="M7" s="24"/>
      <c r="N7" s="8">
        <f>0.1-N9</f>
        <v>0.0575</v>
      </c>
      <c r="O7" s="24"/>
      <c r="P7" s="6" t="s">
        <v>15</v>
      </c>
      <c r="Q7" s="6"/>
      <c r="R7" s="6"/>
      <c r="S7" s="6">
        <f>S6*$J$36</f>
        <v>6700661.465</v>
      </c>
      <c r="T7" s="6"/>
      <c r="U7" s="40" t="s">
        <v>7</v>
      </c>
      <c r="V7" s="41">
        <v>0.115</v>
      </c>
      <c r="W7" s="6">
        <v>33.54395531481032</v>
      </c>
      <c r="X7" s="6">
        <v>36.01017812627554</v>
      </c>
      <c r="Y7" s="6">
        <v>38.47640093774077</v>
      </c>
      <c r="Z7" s="6">
        <v>40.94262374920599</v>
      </c>
      <c r="AA7" s="6">
        <v>43.408846560671215</v>
      </c>
      <c r="AB7" s="6">
        <v>45.875069372136444</v>
      </c>
      <c r="AC7" s="42">
        <v>48.34129218360166</v>
      </c>
    </row>
    <row r="8" ht="14.25" customHeight="1">
      <c r="B8" s="1"/>
      <c r="C8" s="14" t="s">
        <v>16</v>
      </c>
      <c r="D8" s="43"/>
      <c r="E8" s="43">
        <f t="shared" ref="E8:J8" si="4">E7/D7-1</f>
        <v>0.3111040726</v>
      </c>
      <c r="F8" s="43">
        <f t="shared" si="4"/>
        <v>0.2386374054</v>
      </c>
      <c r="G8" s="43">
        <f t="shared" si="4"/>
        <v>0.2203877686</v>
      </c>
      <c r="H8" s="43">
        <f t="shared" si="4"/>
        <v>0.2228319305</v>
      </c>
      <c r="I8" s="43">
        <f t="shared" si="4"/>
        <v>0.2240302854</v>
      </c>
      <c r="J8" s="43">
        <f t="shared" si="4"/>
        <v>0.2251584537</v>
      </c>
      <c r="K8" s="6"/>
      <c r="L8" s="28" t="s">
        <v>17</v>
      </c>
      <c r="M8" s="6"/>
      <c r="N8" s="44">
        <v>1.5</v>
      </c>
      <c r="O8" s="6"/>
      <c r="P8" s="38" t="s">
        <v>18</v>
      </c>
      <c r="Q8" s="38"/>
      <c r="R8" s="38"/>
      <c r="S8" s="45">
        <f>S5+S7</f>
        <v>6939417.447</v>
      </c>
      <c r="T8" s="46"/>
      <c r="V8" s="41">
        <v>0.12</v>
      </c>
      <c r="W8" s="6">
        <v>32.6907340171403</v>
      </c>
      <c r="X8" s="47">
        <v>35.102396537342344</v>
      </c>
      <c r="Y8" s="48">
        <v>37.514059057544394</v>
      </c>
      <c r="Z8" s="48">
        <v>39.92572157774644</v>
      </c>
      <c r="AA8" s="48">
        <v>42.33738409794849</v>
      </c>
      <c r="AB8" s="49">
        <v>44.74904661815054</v>
      </c>
      <c r="AC8" s="42">
        <v>47.16070913835257</v>
      </c>
    </row>
    <row r="9" ht="14.25" customHeight="1">
      <c r="B9" s="1"/>
      <c r="C9" s="14"/>
      <c r="D9" s="43"/>
      <c r="E9" s="43"/>
      <c r="F9" s="43"/>
      <c r="G9" s="43"/>
      <c r="H9" s="43"/>
      <c r="I9" s="43"/>
      <c r="J9" s="43"/>
      <c r="K9" s="6"/>
      <c r="L9" s="28" t="s">
        <v>19</v>
      </c>
      <c r="M9" s="6"/>
      <c r="N9" s="50">
        <v>0.0425</v>
      </c>
      <c r="O9" s="6"/>
      <c r="P9" s="6"/>
      <c r="Q9" s="6"/>
      <c r="R9" s="6"/>
      <c r="S9" s="51"/>
      <c r="T9" s="6"/>
      <c r="V9" s="41">
        <v>0.125</v>
      </c>
      <c r="W9" s="6">
        <v>31.859999527140026</v>
      </c>
      <c r="X9" s="52">
        <v>34.21854381214111</v>
      </c>
      <c r="Y9" s="53">
        <v>36.57708809714218</v>
      </c>
      <c r="Z9" s="54">
        <v>38.935632382143254</v>
      </c>
      <c r="AA9" s="55">
        <v>41.294176667144335</v>
      </c>
      <c r="AB9" s="42">
        <v>43.652720952145415</v>
      </c>
      <c r="AC9" s="42">
        <v>46.011265237146496</v>
      </c>
    </row>
    <row r="10" ht="14.25" customHeight="1">
      <c r="B10" s="1"/>
      <c r="C10" s="56" t="s">
        <v>20</v>
      </c>
      <c r="D10" s="57"/>
      <c r="E10" s="58">
        <v>485100.0</v>
      </c>
      <c r="F10" s="58">
        <v>583400.0</v>
      </c>
      <c r="G10" s="58">
        <v>708600.0</v>
      </c>
      <c r="H10" s="58">
        <v>842600.0</v>
      </c>
      <c r="I10" s="58">
        <v>1046300.0</v>
      </c>
      <c r="J10" s="59" t="s">
        <v>21</v>
      </c>
      <c r="K10" s="6"/>
      <c r="L10" s="28"/>
      <c r="M10" s="6"/>
      <c r="N10" s="6"/>
      <c r="O10" s="6"/>
      <c r="P10" s="6" t="s">
        <v>22</v>
      </c>
      <c r="Q10" s="6"/>
      <c r="R10" s="6"/>
      <c r="S10" s="6">
        <f>$N$20</f>
        <v>495458</v>
      </c>
      <c r="T10" s="6"/>
      <c r="V10" s="41">
        <v>0.1284933380540181</v>
      </c>
      <c r="W10" s="6">
        <v>31.29256728432223</v>
      </c>
      <c r="X10" s="52">
        <v>33.614831603026026</v>
      </c>
      <c r="Y10" s="60">
        <v>35.937095921729814</v>
      </c>
      <c r="Z10" s="61">
        <v>38.259360240433594</v>
      </c>
      <c r="AA10" s="62">
        <v>40.58162455913738</v>
      </c>
      <c r="AB10" s="42">
        <v>42.903888877841176</v>
      </c>
      <c r="AC10" s="42">
        <v>45.226153196544956</v>
      </c>
    </row>
    <row r="11" ht="14.25" customHeight="1">
      <c r="B11" s="1"/>
      <c r="C11" s="63" t="s">
        <v>23</v>
      </c>
      <c r="D11" s="64"/>
      <c r="E11" s="65">
        <f t="shared" ref="E11:I11" si="5">E7/E10-1</f>
        <v>0.01331776953</v>
      </c>
      <c r="F11" s="65">
        <f t="shared" si="5"/>
        <v>0.04364957217</v>
      </c>
      <c r="G11" s="65">
        <f t="shared" si="5"/>
        <v>0.04861924146</v>
      </c>
      <c r="H11" s="65">
        <f t="shared" si="5"/>
        <v>0.07836128148</v>
      </c>
      <c r="I11" s="65">
        <f t="shared" si="5"/>
        <v>0.0629716432</v>
      </c>
      <c r="J11" s="66" t="s">
        <v>21</v>
      </c>
      <c r="K11" s="6"/>
      <c r="L11" s="28" t="s">
        <v>24</v>
      </c>
      <c r="M11" s="6"/>
      <c r="N11" s="8">
        <f>N12*(1+N13)</f>
        <v>0.0395</v>
      </c>
      <c r="O11" s="6"/>
      <c r="P11" s="6" t="s">
        <v>25</v>
      </c>
      <c r="Q11" s="6"/>
      <c r="R11" s="6"/>
      <c r="S11" s="6">
        <f>$N$21</f>
        <v>19900</v>
      </c>
      <c r="T11" s="6"/>
      <c r="V11" s="41">
        <v>0.135</v>
      </c>
      <c r="W11" s="6">
        <v>30.26325962786118</v>
      </c>
      <c r="X11" s="52">
        <v>32.51971807177582</v>
      </c>
      <c r="Y11" s="67">
        <v>34.77617651569047</v>
      </c>
      <c r="Z11" s="68">
        <v>37.03263495960511</v>
      </c>
      <c r="AA11" s="69">
        <v>39.28909340351976</v>
      </c>
      <c r="AB11" s="42">
        <v>41.545551847434396</v>
      </c>
      <c r="AC11" s="42">
        <v>43.802010291349035</v>
      </c>
    </row>
    <row r="12" ht="14.25" customHeight="1">
      <c r="B12" s="1"/>
      <c r="C12" s="6"/>
      <c r="D12" s="6"/>
      <c r="E12" s="6"/>
      <c r="F12" s="6"/>
      <c r="G12" s="6"/>
      <c r="H12" s="6"/>
      <c r="I12" s="6"/>
      <c r="J12" s="6"/>
      <c r="K12" s="6"/>
      <c r="L12" s="28" t="s">
        <v>26</v>
      </c>
      <c r="M12" s="6"/>
      <c r="N12" s="70">
        <v>0.05</v>
      </c>
      <c r="O12" s="6"/>
      <c r="P12" s="6" t="s">
        <v>27</v>
      </c>
      <c r="Q12" s="6"/>
      <c r="R12" s="6"/>
      <c r="S12" s="6">
        <f>$N$22</f>
        <v>1282000</v>
      </c>
      <c r="T12" s="6"/>
      <c r="V12" s="41">
        <v>0.14</v>
      </c>
      <c r="W12" s="6">
        <v>29.495947669724615</v>
      </c>
      <c r="X12" s="71">
        <v>31.70335454407448</v>
      </c>
      <c r="Y12" s="72">
        <v>33.91076141842434</v>
      </c>
      <c r="Z12" s="72">
        <v>36.1181682927742</v>
      </c>
      <c r="AA12" s="72">
        <v>38.32557516712406</v>
      </c>
      <c r="AB12" s="73">
        <v>40.532982041473915</v>
      </c>
      <c r="AC12" s="42">
        <v>42.74038891582377</v>
      </c>
    </row>
    <row r="13" ht="14.25" customHeight="1">
      <c r="B13" s="1"/>
      <c r="C13" s="24" t="s">
        <v>28</v>
      </c>
      <c r="D13" s="6"/>
      <c r="E13" s="6"/>
      <c r="F13" s="6"/>
      <c r="G13" s="6"/>
      <c r="H13" s="6"/>
      <c r="I13" s="6"/>
      <c r="J13" s="6"/>
      <c r="K13" s="6"/>
      <c r="L13" s="28" t="s">
        <v>29</v>
      </c>
      <c r="M13" s="6"/>
      <c r="N13" s="74">
        <v>-0.21</v>
      </c>
      <c r="O13" s="6"/>
      <c r="P13" s="38" t="s">
        <v>30</v>
      </c>
      <c r="Q13" s="38"/>
      <c r="R13" s="38"/>
      <c r="S13" s="45">
        <f>S8+S10-S11-S12</f>
        <v>6132975.447</v>
      </c>
      <c r="T13" s="61"/>
      <c r="V13" s="75">
        <v>0.145</v>
      </c>
      <c r="W13" s="72">
        <v>28.74850758434714</v>
      </c>
      <c r="X13" s="72">
        <v>30.908136899431955</v>
      </c>
      <c r="Y13" s="72">
        <v>33.067766214516766</v>
      </c>
      <c r="Z13" s="72">
        <v>35.22739552960158</v>
      </c>
      <c r="AA13" s="72">
        <v>37.387024844686394</v>
      </c>
      <c r="AB13" s="72">
        <v>39.54665415977121</v>
      </c>
      <c r="AC13" s="73">
        <v>41.706283474856015</v>
      </c>
    </row>
    <row r="14" ht="14.25" customHeight="1">
      <c r="A14" s="23" t="s">
        <v>2</v>
      </c>
      <c r="B14" s="1"/>
      <c r="C14" s="28" t="s">
        <v>31</v>
      </c>
      <c r="D14" s="76">
        <f>SUM('Pro-Forma Income Statement'!D8:G8)</f>
        <v>114502</v>
      </c>
      <c r="E14" s="76">
        <f>SUM('Pro-Forma Income Statement'!H8:K8)</f>
        <v>173099.966</v>
      </c>
      <c r="F14" s="76">
        <f>SUM('Pro-Forma Income Statement'!L8:O8)</f>
        <v>154935.617</v>
      </c>
      <c r="G14" s="76">
        <f>'Pro-Forma Income Statement'!P8</f>
        <v>170901.8667</v>
      </c>
      <c r="H14" s="76">
        <f>'Pro-Forma Income Statement'!Q8</f>
        <v>199897.9875</v>
      </c>
      <c r="I14" s="76">
        <f>'Pro-Forma Income Statement'!R8</f>
        <v>233559.3184</v>
      </c>
      <c r="J14" s="76">
        <f>'Pro-Forma Income Statement'!S8</f>
        <v>272521.1175</v>
      </c>
      <c r="K14" s="6"/>
      <c r="L14" s="28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ht="14.25" customHeight="1">
      <c r="B15" s="1"/>
      <c r="C15" s="38" t="s">
        <v>32</v>
      </c>
      <c r="D15" s="38">
        <f t="shared" ref="D15:J15" si="6">D7-D14</f>
        <v>260419</v>
      </c>
      <c r="E15" s="38">
        <f t="shared" si="6"/>
        <v>318460.484</v>
      </c>
      <c r="F15" s="38">
        <f t="shared" si="6"/>
        <v>453929.5434</v>
      </c>
      <c r="G15" s="38">
        <f t="shared" si="6"/>
        <v>572149.7278</v>
      </c>
      <c r="H15" s="38">
        <f t="shared" si="6"/>
        <v>708729.2283</v>
      </c>
      <c r="I15" s="38">
        <f t="shared" si="6"/>
        <v>878627.9119</v>
      </c>
      <c r="J15" s="38">
        <f t="shared" si="6"/>
        <v>1090084.47</v>
      </c>
      <c r="K15" s="6"/>
      <c r="L15" s="28" t="s">
        <v>33</v>
      </c>
      <c r="M15" s="6"/>
      <c r="N15" s="44">
        <v>6900000.0</v>
      </c>
      <c r="O15" s="6"/>
      <c r="P15" s="6" t="s">
        <v>34</v>
      </c>
      <c r="Q15" s="6"/>
      <c r="R15" s="6"/>
      <c r="S15" s="6">
        <f>$N$23</f>
        <v>160300</v>
      </c>
      <c r="T15" s="6"/>
      <c r="U15" s="31"/>
      <c r="V15" s="32"/>
      <c r="W15" s="33" t="s">
        <v>35</v>
      </c>
    </row>
    <row r="16" ht="14.25" customHeight="1">
      <c r="B16" s="1"/>
      <c r="C16" s="14" t="s">
        <v>36</v>
      </c>
      <c r="D16" s="43">
        <f t="shared" ref="D16:J16" si="7">D15/D7</f>
        <v>0.6945969951</v>
      </c>
      <c r="E16" s="43">
        <f t="shared" si="7"/>
        <v>0.6478561975</v>
      </c>
      <c r="F16" s="43">
        <f t="shared" si="7"/>
        <v>0.7455337782</v>
      </c>
      <c r="G16" s="43">
        <f t="shared" si="7"/>
        <v>0.77</v>
      </c>
      <c r="H16" s="43">
        <f t="shared" si="7"/>
        <v>0.78</v>
      </c>
      <c r="I16" s="43">
        <f t="shared" si="7"/>
        <v>0.79</v>
      </c>
      <c r="J16" s="43">
        <f t="shared" si="7"/>
        <v>0.8</v>
      </c>
      <c r="K16" s="6"/>
      <c r="L16" s="28" t="s">
        <v>37</v>
      </c>
      <c r="M16" s="6"/>
      <c r="N16" s="44">
        <v>19900.0</v>
      </c>
      <c r="O16" s="6"/>
      <c r="P16" s="38" t="s">
        <v>38</v>
      </c>
      <c r="Q16" s="38"/>
      <c r="R16" s="38"/>
      <c r="S16" s="45">
        <f>S13/S15</f>
        <v>38.25936024</v>
      </c>
      <c r="T16" s="61"/>
      <c r="U16" s="31"/>
      <c r="V16" s="34">
        <f>S16</f>
        <v>38.25936024</v>
      </c>
      <c r="W16" s="77">
        <v>0.035</v>
      </c>
      <c r="X16" s="77">
        <v>0.04</v>
      </c>
      <c r="Y16" s="77">
        <v>0.045</v>
      </c>
      <c r="Z16" s="77">
        <v>0.05</v>
      </c>
      <c r="AA16" s="77">
        <v>0.055</v>
      </c>
      <c r="AB16" s="77">
        <v>0.06</v>
      </c>
      <c r="AC16" s="78">
        <v>0.065</v>
      </c>
    </row>
    <row r="17" ht="14.25" customHeight="1">
      <c r="B17" s="1"/>
      <c r="C17" s="6"/>
      <c r="D17" s="6"/>
      <c r="E17" s="6"/>
      <c r="F17" s="6"/>
      <c r="G17" s="6"/>
      <c r="H17" s="6"/>
      <c r="I17" s="6"/>
      <c r="J17" s="6"/>
      <c r="K17" s="6"/>
      <c r="L17" s="28"/>
      <c r="M17" s="6"/>
      <c r="N17" s="6"/>
      <c r="O17" s="6"/>
      <c r="P17" s="24" t="s">
        <v>39</v>
      </c>
      <c r="Q17" s="6"/>
      <c r="R17" s="6"/>
      <c r="S17" s="79">
        <f>S16/$N$24-1</f>
        <v>0.3000122406</v>
      </c>
      <c r="T17" s="79"/>
      <c r="U17" s="40" t="s">
        <v>40</v>
      </c>
      <c r="V17" s="80">
        <v>0.02</v>
      </c>
      <c r="W17" s="6">
        <v>28.302888853030066</v>
      </c>
      <c r="X17" s="6">
        <v>31.66455370247448</v>
      </c>
      <c r="Y17" s="6">
        <v>35.3275682100671</v>
      </c>
      <c r="Z17" s="6">
        <v>39.31798958090354</v>
      </c>
      <c r="AA17" s="6">
        <v>43.66401960674359</v>
      </c>
      <c r="AB17" s="6">
        <v>48.39617145101658</v>
      </c>
      <c r="AC17" s="42">
        <v>53.547448625906576</v>
      </c>
    </row>
    <row r="18" ht="14.25" customHeight="1">
      <c r="B18" s="1"/>
      <c r="C18" s="24" t="s">
        <v>41</v>
      </c>
      <c r="D18" s="6"/>
      <c r="E18" s="6"/>
      <c r="F18" s="6"/>
      <c r="G18" s="6"/>
      <c r="H18" s="6"/>
      <c r="I18" s="6"/>
      <c r="J18" s="6"/>
      <c r="K18" s="6"/>
      <c r="L18" s="28" t="s">
        <v>42</v>
      </c>
      <c r="M18" s="6"/>
      <c r="N18" s="81">
        <v>9.0</v>
      </c>
      <c r="O18" s="6"/>
      <c r="P18" s="24"/>
      <c r="Q18" s="6"/>
      <c r="R18" s="6"/>
      <c r="S18" s="79"/>
      <c r="T18" s="79"/>
      <c r="V18" s="80">
        <v>0.0175</v>
      </c>
      <c r="W18" s="6">
        <v>27.934563767079563</v>
      </c>
      <c r="X18" s="47">
        <v>31.29622861652291</v>
      </c>
      <c r="Y18" s="48">
        <v>34.95924312411446</v>
      </c>
      <c r="Z18" s="48">
        <v>38.94966449494983</v>
      </c>
      <c r="AA18" s="48">
        <v>43.295694520788786</v>
      </c>
      <c r="AB18" s="49">
        <v>48.02784636506072</v>
      </c>
      <c r="AC18" s="42">
        <v>53.179123539949636</v>
      </c>
    </row>
    <row r="19" ht="14.25" customHeight="1">
      <c r="B19" s="1"/>
      <c r="C19" s="28" t="s">
        <v>43</v>
      </c>
      <c r="D19" s="76">
        <f>SUM('Pro-Forma Income Statement'!D13:G13)</f>
        <v>175795</v>
      </c>
      <c r="E19" s="76">
        <f>SUM('Pro-Forma Income Statement'!H13:K13)</f>
        <v>338377.6</v>
      </c>
      <c r="F19" s="76">
        <f>SUM('Pro-Forma Income Statement'!L13:O13)</f>
        <v>314414.66</v>
      </c>
      <c r="G19" s="76">
        <f>'Pro-Forma Income Statement'!P13</f>
        <v>345856.126</v>
      </c>
      <c r="H19" s="76">
        <f>'Pro-Forma Income Statement'!Q13</f>
        <v>380441.7386</v>
      </c>
      <c r="I19" s="76">
        <f>'Pro-Forma Income Statement'!R13</f>
        <v>418485.9125</v>
      </c>
      <c r="J19" s="76">
        <f>'Pro-Forma Income Statement'!S13</f>
        <v>460334.5037</v>
      </c>
      <c r="K19" s="6"/>
      <c r="L19" s="28"/>
      <c r="M19" s="6"/>
      <c r="N19" s="44"/>
      <c r="O19" s="6"/>
      <c r="P19" s="24"/>
      <c r="Q19" s="6"/>
      <c r="R19" s="6"/>
      <c r="S19" s="79"/>
      <c r="T19" s="79"/>
      <c r="V19" s="80">
        <v>0.015</v>
      </c>
      <c r="W19" s="6">
        <v>27.581902863762586</v>
      </c>
      <c r="X19" s="52">
        <v>30.943567713204864</v>
      </c>
      <c r="Y19" s="53">
        <v>34.60658222079534</v>
      </c>
      <c r="Z19" s="54">
        <v>38.597003591629644</v>
      </c>
      <c r="AA19" s="55">
        <v>42.94303361746754</v>
      </c>
      <c r="AB19" s="42">
        <v>47.67518546173841</v>
      </c>
      <c r="AC19" s="42">
        <v>52.82646263662623</v>
      </c>
    </row>
    <row r="20" ht="14.25" customHeight="1">
      <c r="B20" s="1"/>
      <c r="C20" s="28" t="s">
        <v>44</v>
      </c>
      <c r="D20" s="76">
        <f>SUM('Pro-Forma Income Statement'!D15:G15)</f>
        <v>55289</v>
      </c>
      <c r="E20" s="76">
        <f>SUM('Pro-Forma Income Statement'!H15:K15)</f>
        <v>149698.5</v>
      </c>
      <c r="F20" s="76">
        <f>SUM('Pro-Forma Income Statement'!L15:O15)</f>
        <v>130781.075</v>
      </c>
      <c r="G20" s="76">
        <f>'Pro-Forma Income Statement'!P15</f>
        <v>150398.2363</v>
      </c>
      <c r="H20" s="76">
        <f>'Pro-Forma Income Statement'!Q15</f>
        <v>172957.9717</v>
      </c>
      <c r="I20" s="76">
        <f>'Pro-Forma Income Statement'!R15</f>
        <v>198901.6674</v>
      </c>
      <c r="J20" s="76">
        <f>'Pro-Forma Income Statement'!S15</f>
        <v>228736.9176</v>
      </c>
      <c r="K20" s="6"/>
      <c r="L20" s="6" t="s">
        <v>45</v>
      </c>
      <c r="M20" s="6"/>
      <c r="N20" s="44">
        <v>495458.0</v>
      </c>
      <c r="O20" s="6"/>
      <c r="P20" s="24"/>
      <c r="Q20" s="6"/>
      <c r="R20" s="6"/>
      <c r="S20" s="79"/>
      <c r="T20" s="79"/>
      <c r="V20" s="80">
        <v>0.0125</v>
      </c>
      <c r="W20" s="6">
        <v>27.24425951256971</v>
      </c>
      <c r="X20" s="52">
        <v>30.605924362010942</v>
      </c>
      <c r="Y20" s="60">
        <v>34.26893886960035</v>
      </c>
      <c r="Z20" s="61">
        <v>38.259360240433594</v>
      </c>
      <c r="AA20" s="62">
        <v>42.605390266270426</v>
      </c>
      <c r="AB20" s="42">
        <v>47.33754211054021</v>
      </c>
      <c r="AC20" s="42">
        <v>52.488819285426985</v>
      </c>
    </row>
    <row r="21" ht="14.25" customHeight="1">
      <c r="B21" s="1"/>
      <c r="C21" s="28" t="s">
        <v>46</v>
      </c>
      <c r="D21" s="76">
        <f>SUM('Pro-Forma Income Statement'!D17:G17)</f>
        <v>59847</v>
      </c>
      <c r="E21" s="76">
        <f>SUM('Pro-Forma Income Statement'!H17:K17)</f>
        <v>142183.9</v>
      </c>
      <c r="F21" s="76">
        <f>SUM('Pro-Forma Income Statement'!L17:O17)</f>
        <v>126083.99</v>
      </c>
      <c r="G21" s="76">
        <f>'Pro-Forma Income Statement'!P17</f>
        <v>138692.389</v>
      </c>
      <c r="H21" s="76">
        <f>'Pro-Forma Income Statement'!Q17</f>
        <v>152561.6279</v>
      </c>
      <c r="I21" s="76">
        <f>'Pro-Forma Income Statement'!R17</f>
        <v>167817.7907</v>
      </c>
      <c r="J21" s="76">
        <f>'Pro-Forma Income Statement'!S17</f>
        <v>184599.5698</v>
      </c>
      <c r="K21" s="6"/>
      <c r="L21" s="6" t="s">
        <v>47</v>
      </c>
      <c r="M21" s="6"/>
      <c r="N21" s="44">
        <v>19900.0</v>
      </c>
      <c r="O21" s="6"/>
      <c r="P21" s="24"/>
      <c r="Q21" s="6"/>
      <c r="R21" s="6"/>
      <c r="S21" s="79"/>
      <c r="T21" s="79"/>
      <c r="V21" s="80">
        <v>0.01</v>
      </c>
      <c r="W21" s="6">
        <v>26.92101266237147</v>
      </c>
      <c r="X21" s="52">
        <v>30.28267751181164</v>
      </c>
      <c r="Y21" s="67">
        <v>33.9456920194</v>
      </c>
      <c r="Z21" s="68">
        <v>37.93611339023218</v>
      </c>
      <c r="AA21" s="69">
        <v>42.282143416067946</v>
      </c>
      <c r="AB21" s="42">
        <v>47.01429526033668</v>
      </c>
      <c r="AC21" s="42">
        <v>52.165572435222394</v>
      </c>
    </row>
    <row r="22" ht="14.25" customHeight="1">
      <c r="B22" s="1"/>
      <c r="C22" s="38" t="s">
        <v>48</v>
      </c>
      <c r="D22" s="38">
        <f t="shared" ref="D22:J22" si="8">D19+D20+D21</f>
        <v>290931</v>
      </c>
      <c r="E22" s="38">
        <f t="shared" si="8"/>
        <v>630260</v>
      </c>
      <c r="F22" s="38">
        <f t="shared" si="8"/>
        <v>571279.725</v>
      </c>
      <c r="G22" s="38">
        <f t="shared" si="8"/>
        <v>634946.7513</v>
      </c>
      <c r="H22" s="38">
        <f t="shared" si="8"/>
        <v>705961.3382</v>
      </c>
      <c r="I22" s="38">
        <f t="shared" si="8"/>
        <v>785205.3706</v>
      </c>
      <c r="J22" s="38">
        <f t="shared" si="8"/>
        <v>873670.991</v>
      </c>
      <c r="K22" s="6"/>
      <c r="L22" s="6" t="s">
        <v>49</v>
      </c>
      <c r="M22" s="6"/>
      <c r="N22" s="44">
        <v>1282000.0</v>
      </c>
      <c r="O22" s="6"/>
      <c r="P22" s="24"/>
      <c r="Q22" s="6"/>
      <c r="R22" s="6"/>
      <c r="S22" s="79"/>
      <c r="T22" s="79"/>
      <c r="V22" s="80">
        <v>0.0075</v>
      </c>
      <c r="W22" s="6">
        <v>26.611565878766317</v>
      </c>
      <c r="X22" s="71">
        <v>29.97323072820544</v>
      </c>
      <c r="Y22" s="72">
        <v>33.636245235792735</v>
      </c>
      <c r="Z22" s="72">
        <v>37.626666606623864</v>
      </c>
      <c r="AA22" s="72">
        <v>41.97269663245858</v>
      </c>
      <c r="AB22" s="73">
        <v>46.704848476726255</v>
      </c>
      <c r="AC22" s="42">
        <v>51.85612565161091</v>
      </c>
    </row>
    <row r="23" ht="14.25" customHeight="1">
      <c r="A23" s="23" t="s">
        <v>2</v>
      </c>
      <c r="B23" s="1"/>
      <c r="C23" s="6"/>
      <c r="D23" s="6"/>
      <c r="E23" s="6"/>
      <c r="F23" s="6"/>
      <c r="G23" s="6"/>
      <c r="H23" s="6"/>
      <c r="I23" s="6"/>
      <c r="J23" s="6"/>
      <c r="K23" s="6"/>
      <c r="L23" s="6" t="s">
        <v>34</v>
      </c>
      <c r="M23" s="6"/>
      <c r="N23" s="44">
        <v>160300.0</v>
      </c>
      <c r="O23" s="6"/>
      <c r="P23" s="24"/>
      <c r="Q23" s="6"/>
      <c r="R23" s="6"/>
      <c r="S23" s="79"/>
      <c r="T23" s="79"/>
      <c r="V23" s="82">
        <v>0.005</v>
      </c>
      <c r="W23" s="72">
        <v>26.315346415712924</v>
      </c>
      <c r="X23" s="72">
        <v>29.677011265150984</v>
      </c>
      <c r="Y23" s="72">
        <v>33.340025772737235</v>
      </c>
      <c r="Z23" s="72">
        <v>37.33044714356731</v>
      </c>
      <c r="AA23" s="72">
        <v>41.67647716940097</v>
      </c>
      <c r="AB23" s="72">
        <v>46.40862901366759</v>
      </c>
      <c r="AC23" s="73">
        <v>51.5599061885512</v>
      </c>
    </row>
    <row r="24" ht="14.25" customHeight="1">
      <c r="B24" s="1"/>
      <c r="C24" s="38" t="s">
        <v>50</v>
      </c>
      <c r="D24" s="38">
        <f t="shared" ref="D24:J24" si="9">D15-D22</f>
        <v>-30512</v>
      </c>
      <c r="E24" s="38">
        <f t="shared" si="9"/>
        <v>-311799.516</v>
      </c>
      <c r="F24" s="38">
        <f t="shared" si="9"/>
        <v>-117350.1816</v>
      </c>
      <c r="G24" s="38">
        <f t="shared" si="9"/>
        <v>-62797.02348</v>
      </c>
      <c r="H24" s="38">
        <f t="shared" si="9"/>
        <v>2767.890116</v>
      </c>
      <c r="I24" s="38">
        <f t="shared" si="9"/>
        <v>93422.54133</v>
      </c>
      <c r="J24" s="38">
        <f t="shared" si="9"/>
        <v>216413.4788</v>
      </c>
      <c r="K24" s="6"/>
      <c r="L24" s="6" t="s">
        <v>51</v>
      </c>
      <c r="M24" s="6"/>
      <c r="N24" s="83">
        <v>29.43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ht="14.25" customHeight="1">
      <c r="B25" s="1"/>
      <c r="C25" s="14" t="s">
        <v>52</v>
      </c>
      <c r="D25" s="43">
        <f t="shared" ref="D25:J25" si="10">D24/D7</f>
        <v>-0.08138247791</v>
      </c>
      <c r="E25" s="43">
        <f t="shared" si="10"/>
        <v>-0.6343055386</v>
      </c>
      <c r="F25" s="43">
        <f t="shared" si="10"/>
        <v>-0.1927359113</v>
      </c>
      <c r="G25" s="43">
        <f t="shared" si="10"/>
        <v>-0.08451233259</v>
      </c>
      <c r="H25" s="43">
        <f t="shared" si="10"/>
        <v>0.003046232897</v>
      </c>
      <c r="I25" s="43">
        <f t="shared" si="10"/>
        <v>0.08399893362</v>
      </c>
      <c r="J25" s="43">
        <f t="shared" si="10"/>
        <v>0.1588232727</v>
      </c>
      <c r="K25" s="6"/>
      <c r="L25" s="6"/>
      <c r="M25" s="6"/>
      <c r="N25" s="6"/>
      <c r="O25" s="6"/>
      <c r="P25" s="24"/>
      <c r="Q25" s="6"/>
      <c r="R25" s="6"/>
      <c r="S25" s="79"/>
      <c r="T25" s="6"/>
      <c r="U25" s="31"/>
      <c r="V25" s="32"/>
      <c r="W25" s="33" t="s">
        <v>9</v>
      </c>
    </row>
    <row r="26" ht="14.25" customHeight="1">
      <c r="B26" s="1"/>
      <c r="C26" s="6"/>
      <c r="D26" s="83"/>
      <c r="E26" s="84"/>
      <c r="F26" s="84"/>
      <c r="G26" s="84"/>
      <c r="H26" s="84"/>
      <c r="I26" s="84"/>
      <c r="J26" s="84"/>
      <c r="K26" s="6"/>
      <c r="L26" s="6" t="s">
        <v>53</v>
      </c>
      <c r="M26" s="6"/>
      <c r="N26" s="50">
        <v>0.05</v>
      </c>
      <c r="O26" s="6"/>
      <c r="P26" s="24"/>
      <c r="Q26" s="6"/>
      <c r="R26" s="6"/>
      <c r="S26" s="79"/>
      <c r="T26" s="6"/>
      <c r="U26" s="31"/>
      <c r="V26" s="34">
        <f>S16</f>
        <v>38.25936024</v>
      </c>
      <c r="W26" s="35">
        <v>7.5</v>
      </c>
      <c r="X26" s="35">
        <v>8.0</v>
      </c>
      <c r="Y26" s="35">
        <v>8.5</v>
      </c>
      <c r="Z26" s="35">
        <v>9.0</v>
      </c>
      <c r="AA26" s="35">
        <v>9.5</v>
      </c>
      <c r="AB26" s="35">
        <v>10.0</v>
      </c>
      <c r="AC26" s="36">
        <v>10.5</v>
      </c>
    </row>
    <row r="27" ht="14.25" customHeight="1">
      <c r="A27" s="23" t="s">
        <v>2</v>
      </c>
      <c r="B27" s="1"/>
      <c r="C27" s="6" t="s">
        <v>54</v>
      </c>
      <c r="D27" s="6">
        <f t="shared" ref="D27:J27" si="11">-D24*$N$13</f>
        <v>-6407.52</v>
      </c>
      <c r="E27" s="6">
        <f t="shared" si="11"/>
        <v>-65477.89836</v>
      </c>
      <c r="F27" s="6">
        <f t="shared" si="11"/>
        <v>-24643.53813</v>
      </c>
      <c r="G27" s="6">
        <f t="shared" si="11"/>
        <v>-13187.37493</v>
      </c>
      <c r="H27" s="6">
        <f t="shared" si="11"/>
        <v>581.2569243</v>
      </c>
      <c r="I27" s="6">
        <f t="shared" si="11"/>
        <v>19618.73368</v>
      </c>
      <c r="J27" s="6">
        <f t="shared" si="11"/>
        <v>45446.83055</v>
      </c>
      <c r="K27" s="6"/>
      <c r="L27" s="6" t="s">
        <v>55</v>
      </c>
      <c r="M27" s="6"/>
      <c r="N27" s="50">
        <v>0.0125</v>
      </c>
      <c r="O27" s="6"/>
      <c r="P27" s="24"/>
      <c r="Q27" s="6"/>
      <c r="R27" s="6"/>
      <c r="S27" s="79"/>
      <c r="T27" s="6"/>
      <c r="U27" s="40" t="s">
        <v>40</v>
      </c>
      <c r="V27" s="80">
        <v>0.02</v>
      </c>
      <c r="W27" s="6">
        <v>32.20985868689654</v>
      </c>
      <c r="X27" s="6">
        <v>34.57923565156553</v>
      </c>
      <c r="Y27" s="6">
        <v>36.948612616234534</v>
      </c>
      <c r="Z27" s="6">
        <v>39.31798958090354</v>
      </c>
      <c r="AA27" s="6">
        <v>41.68736654557254</v>
      </c>
      <c r="AB27" s="6">
        <v>44.056743510241546</v>
      </c>
      <c r="AC27" s="42">
        <v>46.42612047491055</v>
      </c>
    </row>
    <row r="28" ht="14.25" customHeight="1">
      <c r="B28" s="1"/>
      <c r="C28" s="38" t="s">
        <v>56</v>
      </c>
      <c r="D28" s="38">
        <f t="shared" ref="D28:J28" si="12">D24-D27</f>
        <v>-24104.48</v>
      </c>
      <c r="E28" s="38">
        <f t="shared" si="12"/>
        <v>-246321.6176</v>
      </c>
      <c r="F28" s="38">
        <f t="shared" si="12"/>
        <v>-92706.64342</v>
      </c>
      <c r="G28" s="38">
        <f t="shared" si="12"/>
        <v>-49609.64855</v>
      </c>
      <c r="H28" s="38">
        <f t="shared" si="12"/>
        <v>2186.633192</v>
      </c>
      <c r="I28" s="38">
        <f t="shared" si="12"/>
        <v>73803.80765</v>
      </c>
      <c r="J28" s="38">
        <f t="shared" si="12"/>
        <v>170966.6483</v>
      </c>
      <c r="K28" s="6"/>
      <c r="L28" s="6"/>
      <c r="M28" s="6"/>
      <c r="N28" s="6"/>
      <c r="O28" s="6"/>
      <c r="P28" s="24"/>
      <c r="Q28" s="6"/>
      <c r="R28" s="6"/>
      <c r="S28" s="79"/>
      <c r="T28" s="61"/>
      <c r="V28" s="80">
        <v>0.0175</v>
      </c>
      <c r="W28" s="6">
        <v>31.89080322724613</v>
      </c>
      <c r="X28" s="47">
        <v>34.243756983147364</v>
      </c>
      <c r="Y28" s="48">
        <v>36.596710739048596</v>
      </c>
      <c r="Z28" s="48">
        <v>38.94966449494983</v>
      </c>
      <c r="AA28" s="48">
        <v>41.302618250851054</v>
      </c>
      <c r="AB28" s="49">
        <v>43.65557200675229</v>
      </c>
      <c r="AC28" s="42">
        <v>46.00852576265352</v>
      </c>
    </row>
    <row r="29" ht="14.25" customHeight="1">
      <c r="A29" s="23" t="s">
        <v>2</v>
      </c>
      <c r="B29" s="1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24"/>
      <c r="Q29" s="6"/>
      <c r="R29" s="6"/>
      <c r="S29" s="79"/>
      <c r="T29" s="6"/>
      <c r="V29" s="80">
        <v>0.015</v>
      </c>
      <c r="W29" s="6">
        <v>31.58522414346279</v>
      </c>
      <c r="X29" s="52">
        <v>33.92248395951841</v>
      </c>
      <c r="Y29" s="53">
        <v>36.25974377557403</v>
      </c>
      <c r="Z29" s="54">
        <v>38.597003591629644</v>
      </c>
      <c r="AA29" s="55">
        <v>40.934263407685265</v>
      </c>
      <c r="AB29" s="42">
        <v>43.271523223740886</v>
      </c>
      <c r="AC29" s="42">
        <v>45.60878303979649</v>
      </c>
    </row>
    <row r="30" ht="14.25" customHeight="1">
      <c r="B30" s="1"/>
      <c r="C30" s="24" t="s">
        <v>57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24"/>
      <c r="Q30" s="6"/>
      <c r="R30" s="6"/>
      <c r="S30" s="79"/>
      <c r="T30" s="6"/>
      <c r="V30" s="80">
        <v>0.0125</v>
      </c>
      <c r="W30" s="6">
        <v>31.29256728432223</v>
      </c>
      <c r="X30" s="52">
        <v>33.614831603026026</v>
      </c>
      <c r="Y30" s="60">
        <v>35.937095921729814</v>
      </c>
      <c r="Z30" s="61">
        <v>38.259360240433594</v>
      </c>
      <c r="AA30" s="62">
        <v>40.58162455913738</v>
      </c>
      <c r="AB30" s="42">
        <v>42.903888877841176</v>
      </c>
      <c r="AC30" s="42">
        <v>45.226153196544956</v>
      </c>
    </row>
    <row r="31" ht="14.25" customHeight="1">
      <c r="B31" s="1"/>
      <c r="C31" s="28" t="s">
        <v>58</v>
      </c>
      <c r="D31" s="76">
        <f>'Supplemental Data for DCF'!F31</f>
        <v>882</v>
      </c>
      <c r="E31" s="76">
        <f>'Supplemental Data for DCF'!H31</f>
        <v>3438.783797</v>
      </c>
      <c r="F31" s="76">
        <f>'Supplemental Data for DCF'!I31</f>
        <v>4349.482447</v>
      </c>
      <c r="G31" s="76">
        <f>'Supplemental Data for DCF'!J31</f>
        <v>5518.379471</v>
      </c>
      <c r="H31" s="76">
        <f>'Supplemental Data for DCF'!K31</f>
        <v>6729.951823</v>
      </c>
      <c r="I31" s="76">
        <f>'Supplemental Data for DCF'!L31</f>
        <v>8055.740451</v>
      </c>
      <c r="J31" s="76">
        <f>'Supplemental Data for DCF'!M31</f>
        <v>9953.870937</v>
      </c>
      <c r="K31" s="6"/>
      <c r="L31" s="6"/>
      <c r="M31" s="6"/>
      <c r="N31" s="6"/>
      <c r="O31" s="6"/>
      <c r="P31" s="6"/>
      <c r="Q31" s="6"/>
      <c r="R31" s="6"/>
      <c r="S31" s="6"/>
      <c r="T31" s="6"/>
      <c r="V31" s="80">
        <v>0.01</v>
      </c>
      <c r="W31" s="6">
        <v>31.012300366545432</v>
      </c>
      <c r="X31" s="52">
        <v>33.320238041107686</v>
      </c>
      <c r="Y31" s="67">
        <v>35.628175715669926</v>
      </c>
      <c r="Z31" s="68">
        <v>37.93611339023218</v>
      </c>
      <c r="AA31" s="69">
        <v>40.24405106479442</v>
      </c>
      <c r="AB31" s="42">
        <v>42.55198873935667</v>
      </c>
      <c r="AC31" s="42">
        <v>44.85992641391891</v>
      </c>
    </row>
    <row r="32" ht="14.25" customHeight="1">
      <c r="B32" s="1"/>
      <c r="C32" s="28" t="s">
        <v>59</v>
      </c>
      <c r="D32" s="76">
        <f>'Supplemental Data for DCF'!F33</f>
        <v>410</v>
      </c>
      <c r="E32" s="76">
        <f>'Supplemental Data for DCF'!H33</f>
        <v>2488.422086</v>
      </c>
      <c r="F32" s="76">
        <f>'Supplemental Data for DCF'!I33</f>
        <v>3523.439698</v>
      </c>
      <c r="G32" s="76">
        <f>'Supplemental Data for DCF'!J33</f>
        <v>4212.787845</v>
      </c>
      <c r="H32" s="76">
        <f>'Supplemental Data for DCF'!K33</f>
        <v>5646.78886</v>
      </c>
      <c r="I32" s="76">
        <f>'Supplemental Data for DCF'!L33</f>
        <v>6320.949775</v>
      </c>
      <c r="J32" s="76">
        <f>'Supplemental Data for DCF'!M33</f>
        <v>7955.729785</v>
      </c>
      <c r="K32" s="6"/>
      <c r="L32" s="6"/>
      <c r="M32" s="6"/>
      <c r="N32" s="6"/>
      <c r="O32" s="6"/>
      <c r="P32" s="6"/>
      <c r="Q32" s="6"/>
      <c r="R32" s="6"/>
      <c r="S32" s="6"/>
      <c r="T32" s="6"/>
      <c r="V32" s="80">
        <v>0.0075</v>
      </c>
      <c r="W32" s="6">
        <v>30.743912153149346</v>
      </c>
      <c r="X32" s="71">
        <v>33.03816363764086</v>
      </c>
      <c r="Y32" s="72">
        <v>35.33241512213236</v>
      </c>
      <c r="Z32" s="72">
        <v>37.626666606623864</v>
      </c>
      <c r="AA32" s="72">
        <v>39.92091809111537</v>
      </c>
      <c r="AB32" s="73">
        <v>42.21516957560688</v>
      </c>
      <c r="AC32" s="42">
        <v>44.50942106009838</v>
      </c>
    </row>
    <row r="33" ht="14.25" customHeight="1">
      <c r="B33" s="1"/>
      <c r="C33" s="28" t="s">
        <v>60</v>
      </c>
      <c r="D33" s="85" t="s">
        <v>21</v>
      </c>
      <c r="E33" s="76">
        <f>'Supplemental Data for DCF'!H28</f>
        <v>7942.959197</v>
      </c>
      <c r="F33" s="76">
        <f>'Supplemental Data for DCF'!I28</f>
        <v>-22019.65372</v>
      </c>
      <c r="G33" s="76">
        <f>'Supplemental Data for DCF'!J28</f>
        <v>-82900.76938</v>
      </c>
      <c r="H33" s="76">
        <f>'Supplemental Data for DCF'!K28</f>
        <v>-52265.70298</v>
      </c>
      <c r="I33" s="76">
        <f>'Supplemental Data for DCF'!L28</f>
        <v>-70271.70242</v>
      </c>
      <c r="J33" s="76">
        <f>'Supplemental Data for DCF'!M28</f>
        <v>-92312.64023</v>
      </c>
      <c r="K33" s="6"/>
      <c r="L33" s="6"/>
      <c r="M33" s="6"/>
      <c r="N33" s="6"/>
      <c r="O33" s="6"/>
      <c r="P33" s="6"/>
      <c r="Q33" s="6"/>
      <c r="R33" s="6"/>
      <c r="S33" s="6"/>
      <c r="T33" s="61"/>
      <c r="V33" s="82">
        <v>0.005</v>
      </c>
      <c r="W33" s="72">
        <v>30.48691166102741</v>
      </c>
      <c r="X33" s="72">
        <v>32.76809015520738</v>
      </c>
      <c r="Y33" s="72">
        <v>35.04926864938735</v>
      </c>
      <c r="Z33" s="72">
        <v>37.33044714356731</v>
      </c>
      <c r="AA33" s="72">
        <v>39.61162563774728</v>
      </c>
      <c r="AB33" s="72">
        <v>41.89280413192725</v>
      </c>
      <c r="AC33" s="73">
        <v>44.17398262610722</v>
      </c>
    </row>
    <row r="34" ht="14.25" customHeight="1">
      <c r="B34" s="1"/>
      <c r="C34" s="38" t="s">
        <v>61</v>
      </c>
      <c r="D34" s="86" t="s">
        <v>21</v>
      </c>
      <c r="E34" s="38">
        <f t="shared" ref="E34:J34" si="13">E28+E31-E32-E33</f>
        <v>-253314.2151</v>
      </c>
      <c r="F34" s="38">
        <f t="shared" si="13"/>
        <v>-69860.94695</v>
      </c>
      <c r="G34" s="38">
        <f t="shared" si="13"/>
        <v>34596.71245</v>
      </c>
      <c r="H34" s="38">
        <f t="shared" si="13"/>
        <v>55535.49913</v>
      </c>
      <c r="I34" s="38">
        <f t="shared" si="13"/>
        <v>145810.3007</v>
      </c>
      <c r="J34" s="38">
        <f t="shared" si="13"/>
        <v>265277.4296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ht="14.25" customHeight="1">
      <c r="B35" s="1"/>
      <c r="C35" s="28" t="s">
        <v>62</v>
      </c>
      <c r="D35" s="87"/>
      <c r="E35" s="6">
        <f>E2</f>
        <v>0</v>
      </c>
      <c r="F35" s="87"/>
      <c r="G35" s="87"/>
      <c r="H35" s="87"/>
      <c r="I35" s="87"/>
      <c r="J35" s="87"/>
      <c r="K35" s="6"/>
      <c r="L35" s="6"/>
      <c r="M35" s="6"/>
      <c r="N35" s="6"/>
      <c r="O35" s="6"/>
      <c r="P35" s="6"/>
      <c r="Q35" s="6"/>
      <c r="R35" s="6"/>
      <c r="S35" s="6"/>
      <c r="T35" s="6"/>
      <c r="U35" s="31"/>
      <c r="V35" s="32"/>
      <c r="W35" s="33" t="s">
        <v>9</v>
      </c>
    </row>
    <row r="36" ht="14.25" customHeight="1">
      <c r="A36" s="23" t="s">
        <v>2</v>
      </c>
      <c r="B36" s="1"/>
      <c r="C36" s="28" t="s">
        <v>63</v>
      </c>
      <c r="D36" s="6"/>
      <c r="E36" s="6">
        <f t="shared" ref="E36:J36" si="14">1/((1+$N$5)^E2)</f>
        <v>1</v>
      </c>
      <c r="F36" s="6">
        <f t="shared" si="14"/>
        <v>0.8861372649</v>
      </c>
      <c r="G36" s="6">
        <f t="shared" si="14"/>
        <v>0.7852392522</v>
      </c>
      <c r="H36" s="6">
        <f t="shared" si="14"/>
        <v>0.6958297632</v>
      </c>
      <c r="I36" s="6">
        <f t="shared" si="14"/>
        <v>0.6166006832</v>
      </c>
      <c r="J36" s="6">
        <f t="shared" si="14"/>
        <v>0.5463928429</v>
      </c>
      <c r="K36" s="6"/>
      <c r="L36" s="6"/>
      <c r="M36" s="6"/>
      <c r="N36" s="6"/>
      <c r="O36" s="6"/>
      <c r="P36" s="6"/>
      <c r="Q36" s="6"/>
      <c r="R36" s="6"/>
      <c r="S36" s="6"/>
      <c r="T36" s="61"/>
      <c r="U36" s="31"/>
      <c r="V36" s="34">
        <f>S16</f>
        <v>38.25936024</v>
      </c>
      <c r="W36" s="35">
        <v>7.5</v>
      </c>
      <c r="X36" s="35">
        <v>8.0</v>
      </c>
      <c r="Y36" s="35">
        <v>8.5</v>
      </c>
      <c r="Z36" s="35">
        <v>9.0</v>
      </c>
      <c r="AA36" s="35">
        <v>9.5</v>
      </c>
      <c r="AB36" s="35">
        <v>10.0</v>
      </c>
      <c r="AC36" s="36">
        <v>10.5</v>
      </c>
    </row>
    <row r="37" ht="14.25" customHeight="1">
      <c r="B37" s="1"/>
      <c r="C37" s="88" t="s">
        <v>64</v>
      </c>
      <c r="D37" s="89" t="s">
        <v>21</v>
      </c>
      <c r="E37" s="88">
        <f>E34*E36*E35</f>
        <v>0</v>
      </c>
      <c r="F37" s="88">
        <f t="shared" ref="F37:J37" si="15">F34*F36</f>
        <v>-61906.38845</v>
      </c>
      <c r="G37" s="88">
        <f t="shared" si="15"/>
        <v>27166.69661</v>
      </c>
      <c r="H37" s="88">
        <f t="shared" si="15"/>
        <v>38643.25321</v>
      </c>
      <c r="I37" s="88">
        <f t="shared" si="15"/>
        <v>89906.73105</v>
      </c>
      <c r="J37" s="88">
        <f t="shared" si="15"/>
        <v>144945.6889</v>
      </c>
      <c r="K37" s="6"/>
      <c r="L37" s="6"/>
      <c r="M37" s="6"/>
      <c r="N37" s="6"/>
      <c r="O37" s="6"/>
      <c r="P37" s="6"/>
      <c r="Q37" s="6"/>
      <c r="R37" s="6"/>
      <c r="S37" s="6"/>
      <c r="T37" s="79"/>
      <c r="U37" s="40" t="s">
        <v>35</v>
      </c>
      <c r="V37" s="80">
        <v>0.065</v>
      </c>
      <c r="W37" s="6">
        <v>43.58655199603362</v>
      </c>
      <c r="X37" s="6">
        <v>46.55397442583141</v>
      </c>
      <c r="Y37" s="6">
        <v>49.521396855629206</v>
      </c>
      <c r="Z37" s="6">
        <v>52.488819285426985</v>
      </c>
      <c r="AA37" s="6">
        <v>55.45624171522478</v>
      </c>
      <c r="AB37" s="6">
        <v>58.42366414502257</v>
      </c>
      <c r="AC37" s="42">
        <v>61.39108657482036</v>
      </c>
    </row>
    <row r="38" ht="14.25" customHeight="1">
      <c r="B38" s="1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79"/>
      <c r="V38" s="80">
        <v>0.06</v>
      </c>
      <c r="W38" s="6">
        <v>39.13798526496664</v>
      </c>
      <c r="X38" s="47">
        <v>41.871170880157834</v>
      </c>
      <c r="Y38" s="48">
        <v>44.60435649534902</v>
      </c>
      <c r="Z38" s="48">
        <v>47.33754211054021</v>
      </c>
      <c r="AA38" s="48">
        <v>50.0707277257314</v>
      </c>
      <c r="AB38" s="49">
        <v>52.8039133409226</v>
      </c>
      <c r="AC38" s="42">
        <v>55.53709895611381</v>
      </c>
    </row>
    <row r="39" ht="14.25" customHeight="1">
      <c r="B39" s="1"/>
      <c r="C39" s="6"/>
      <c r="D39" s="6"/>
      <c r="E39" s="6"/>
      <c r="F39" s="6"/>
      <c r="G39" s="6"/>
      <c r="H39" s="6"/>
      <c r="I39" s="6"/>
      <c r="J39" s="51"/>
      <c r="K39" s="6"/>
      <c r="L39" s="6"/>
      <c r="M39" s="6"/>
      <c r="N39" s="6"/>
      <c r="O39" s="6"/>
      <c r="P39" s="6"/>
      <c r="Q39" s="6"/>
      <c r="R39" s="6"/>
      <c r="S39" s="6"/>
      <c r="T39" s="79"/>
      <c r="V39" s="80">
        <v>0.055</v>
      </c>
      <c r="W39" s="6">
        <v>35.04940914657425</v>
      </c>
      <c r="X39" s="52">
        <v>37.56806951980631</v>
      </c>
      <c r="Y39" s="53">
        <v>40.08672989303836</v>
      </c>
      <c r="Z39" s="54">
        <v>42.605390266270426</v>
      </c>
      <c r="AA39" s="55">
        <v>45.12405063950248</v>
      </c>
      <c r="AB39" s="42">
        <v>47.642711012734544</v>
      </c>
      <c r="AC39" s="42">
        <v>50.161371385966596</v>
      </c>
    </row>
    <row r="40" ht="14.25" customHeight="1">
      <c r="B40" s="1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79"/>
      <c r="V40" s="80">
        <v>0.05</v>
      </c>
      <c r="W40" s="6">
        <v>31.29256728432223</v>
      </c>
      <c r="X40" s="52">
        <v>33.614831603026026</v>
      </c>
      <c r="Y40" s="60">
        <v>35.937095921729814</v>
      </c>
      <c r="Z40" s="61">
        <v>38.259360240433594</v>
      </c>
      <c r="AA40" s="62">
        <v>40.58162455913738</v>
      </c>
      <c r="AB40" s="42">
        <v>42.903888877841176</v>
      </c>
      <c r="AC40" s="42">
        <v>45.226153196544956</v>
      </c>
    </row>
    <row r="41" ht="14.25" customHeight="1">
      <c r="B41" s="1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79"/>
      <c r="V41" s="80">
        <v>0.045</v>
      </c>
      <c r="W41" s="6">
        <v>27.84133108833241</v>
      </c>
      <c r="X41" s="52">
        <v>29.98386701542173</v>
      </c>
      <c r="Y41" s="67">
        <v>32.12640294251104</v>
      </c>
      <c r="Z41" s="68">
        <v>34.26893886960035</v>
      </c>
      <c r="AA41" s="69">
        <v>36.41147479668967</v>
      </c>
      <c r="AB41" s="42">
        <v>38.55401072377898</v>
      </c>
      <c r="AC41" s="42">
        <v>40.69654665086829</v>
      </c>
    </row>
    <row r="42" ht="14.25" customHeight="1">
      <c r="B42" s="1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79"/>
      <c r="V42" s="80">
        <v>0.04</v>
      </c>
      <c r="W42" s="6">
        <v>24.67154702999356</v>
      </c>
      <c r="X42" s="71">
        <v>26.649672807332685</v>
      </c>
      <c r="Y42" s="72">
        <v>28.627798584671808</v>
      </c>
      <c r="Z42" s="72">
        <v>30.605924362010942</v>
      </c>
      <c r="AA42" s="72">
        <v>32.58405013935007</v>
      </c>
      <c r="AB42" s="73">
        <v>34.56217591668919</v>
      </c>
      <c r="AC42" s="42">
        <v>36.54030169402832</v>
      </c>
    </row>
    <row r="43" ht="14.25" customHeight="1">
      <c r="B43" s="1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79"/>
      <c r="V43" s="82">
        <v>0.035</v>
      </c>
      <c r="W43" s="72">
        <v>21.76089432874299</v>
      </c>
      <c r="X43" s="72">
        <v>23.588682723351894</v>
      </c>
      <c r="Y43" s="72">
        <v>25.416471117960803</v>
      </c>
      <c r="Z43" s="72">
        <v>27.24425951256971</v>
      </c>
      <c r="AA43" s="72">
        <v>29.072047907178618</v>
      </c>
      <c r="AB43" s="72">
        <v>30.89983630178753</v>
      </c>
      <c r="AC43" s="73">
        <v>32.72762469639643</v>
      </c>
    </row>
    <row r="44" ht="14.25" customHeight="1">
      <c r="B44" s="1"/>
      <c r="C44" s="6"/>
      <c r="D44" s="6"/>
      <c r="E44" s="6"/>
      <c r="F44" s="6"/>
      <c r="G44" s="6"/>
      <c r="H44" s="6"/>
      <c r="I44" s="6"/>
      <c r="J44" s="90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ht="14.25" customHeight="1">
      <c r="B45" s="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ht="14.25" customHeight="1">
      <c r="B46" s="1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ht="14.25" customHeight="1">
      <c r="B47" s="1"/>
      <c r="C47" s="6"/>
      <c r="D47" s="6"/>
      <c r="E47" s="6"/>
      <c r="F47" s="90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ht="14.25" customHeight="1">
      <c r="B48" s="1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ht="14.25" customHeight="1">
      <c r="B49" s="1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ht="14.25" customHeight="1">
      <c r="B50" s="1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ht="14.25" customHeight="1">
      <c r="B51" s="1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ht="14.25" customHeight="1">
      <c r="B52" s="1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ht="14.25" customHeight="1">
      <c r="B53" s="1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ht="14.25" customHeight="1">
      <c r="B54" s="1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ht="14.25" customHeight="1">
      <c r="B55" s="1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ht="14.25" customHeight="1">
      <c r="B56" s="1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ht="14.25" customHeight="1">
      <c r="B57" s="1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ht="14.25" customHeight="1">
      <c r="B58" s="1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ht="14.25" customHeight="1">
      <c r="B59" s="1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ht="14.25" customHeight="1">
      <c r="B60" s="1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ht="14.25" customHeight="1">
      <c r="B61" s="1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ht="14.25" customHeight="1">
      <c r="B62" s="1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ht="14.25" customHeight="1">
      <c r="B63" s="1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ht="14.25" customHeight="1">
      <c r="B64" s="1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ht="14.25" customHeight="1">
      <c r="B65" s="1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ht="14.25" customHeight="1">
      <c r="B66" s="1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ht="14.25" customHeight="1">
      <c r="B67" s="1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ht="14.25" customHeight="1">
      <c r="B68" s="1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ht="14.25" customHeight="1">
      <c r="B69" s="1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ht="14.25" customHeight="1">
      <c r="B70" s="1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ht="14.25" customHeight="1">
      <c r="B71" s="1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ht="14.25" customHeight="1">
      <c r="B72" s="1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ht="14.25" customHeight="1">
      <c r="B73" s="1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ht="14.25" customHeight="1">
      <c r="B74" s="1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ht="14.25" customHeight="1">
      <c r="B75" s="1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ht="14.25" customHeight="1"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ht="14.25" customHeight="1"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ht="14.25" customHeight="1"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ht="14.25" customHeight="1"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ht="14.25" customHeight="1"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ht="14.25" customHeight="1">
      <c r="B81" s="1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ht="14.25" customHeight="1">
      <c r="B82" s="1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ht="14.25" customHeight="1">
      <c r="B83" s="1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ht="14.25" customHeight="1">
      <c r="B84" s="1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ht="14.25" customHeight="1">
      <c r="B85" s="1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ht="14.25" customHeight="1">
      <c r="B86" s="1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ht="14.25" customHeight="1">
      <c r="B87" s="1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ht="14.25" customHeight="1">
      <c r="B88" s="1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ht="14.25" customHeight="1">
      <c r="B89" s="1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ht="14.25" customHeight="1">
      <c r="B90" s="1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ht="14.25" customHeight="1">
      <c r="B91" s="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ht="14.25" customHeight="1">
      <c r="B92" s="1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ht="14.25" customHeight="1">
      <c r="B93" s="1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ht="14.25" customHeight="1">
      <c r="B94" s="1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ht="14.25" customHeight="1">
      <c r="B95" s="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ht="14.25" customHeight="1">
      <c r="B96" s="1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ht="14.25" customHeight="1">
      <c r="B97" s="1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ht="14.25" customHeight="1">
      <c r="B98" s="1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ht="14.25" customHeight="1">
      <c r="B99" s="1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ht="14.25" customHeight="1">
      <c r="B100" s="1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ht="14.25" customHeight="1">
      <c r="B101" s="1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ht="14.25" customHeight="1">
      <c r="B102" s="1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ht="14.25" customHeight="1">
      <c r="B103" s="1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ht="14.25" customHeight="1">
      <c r="B104" s="1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ht="14.25" customHeight="1">
      <c r="B105" s="1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ht="14.25" customHeight="1">
      <c r="B106" s="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ht="14.25" customHeight="1">
      <c r="B107" s="1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ht="14.25" customHeight="1">
      <c r="B108" s="1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ht="14.25" customHeight="1">
      <c r="B109" s="1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ht="14.25" customHeight="1">
      <c r="B110" s="1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ht="14.25" customHeight="1">
      <c r="B111" s="1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ht="14.25" customHeight="1">
      <c r="B112" s="1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ht="14.25" customHeight="1">
      <c r="B113" s="1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ht="14.25" customHeight="1">
      <c r="B114" s="1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ht="14.25" customHeight="1">
      <c r="B115" s="1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ht="14.25" customHeight="1">
      <c r="B116" s="1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ht="14.25" customHeight="1">
      <c r="B117" s="1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ht="14.25" customHeight="1">
      <c r="B118" s="1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ht="14.25" customHeight="1">
      <c r="B119" s="1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ht="14.25" customHeight="1">
      <c r="B120" s="1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ht="14.25" customHeight="1">
      <c r="B121" s="1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ht="14.25" customHeight="1">
      <c r="B122" s="1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ht="14.25" customHeight="1">
      <c r="B123" s="1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ht="14.25" customHeight="1">
      <c r="B124" s="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ht="14.25" customHeight="1">
      <c r="B125" s="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ht="14.25" customHeight="1">
      <c r="B126" s="1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ht="14.25" customHeight="1">
      <c r="B127" s="1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ht="14.25" customHeight="1">
      <c r="B128" s="1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ht="14.25" customHeight="1">
      <c r="B129" s="1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ht="14.25" customHeight="1">
      <c r="B130" s="1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ht="14.25" customHeight="1">
      <c r="B131" s="1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ht="14.25" customHeight="1">
      <c r="B132" s="1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ht="14.25" customHeight="1">
      <c r="B133" s="1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ht="14.25" customHeight="1">
      <c r="B134" s="1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ht="14.25" customHeight="1">
      <c r="B135" s="1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ht="14.25" customHeight="1">
      <c r="B136" s="1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ht="14.25" customHeight="1">
      <c r="B137" s="1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ht="14.25" customHeight="1">
      <c r="B138" s="1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ht="14.25" customHeight="1">
      <c r="B139" s="1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ht="14.25" customHeight="1">
      <c r="B140" s="1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ht="14.25" customHeight="1">
      <c r="B141" s="1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ht="14.25" customHeight="1">
      <c r="B142" s="1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ht="14.25" customHeight="1">
      <c r="B143" s="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ht="14.25" customHeight="1">
      <c r="B144" s="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ht="14.25" customHeight="1">
      <c r="B145" s="1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ht="14.25" customHeight="1">
      <c r="B146" s="1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ht="14.25" customHeight="1">
      <c r="B147" s="1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ht="14.25" customHeight="1">
      <c r="B148" s="1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ht="14.25" customHeight="1">
      <c r="B149" s="1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ht="14.25" customHeight="1">
      <c r="B150" s="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ht="14.25" customHeight="1">
      <c r="B151" s="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ht="14.25" customHeight="1">
      <c r="B152" s="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ht="14.25" customHeight="1">
      <c r="B153" s="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ht="14.25" customHeight="1">
      <c r="B154" s="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ht="14.25" customHeight="1">
      <c r="B155" s="1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ht="14.25" customHeight="1">
      <c r="B156" s="1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ht="14.25" customHeight="1">
      <c r="B157" s="1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ht="14.25" customHeight="1">
      <c r="B158" s="1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ht="14.25" customHeight="1">
      <c r="B159" s="1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ht="14.25" customHeight="1">
      <c r="B160" s="1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ht="14.25" customHeight="1">
      <c r="B161" s="1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ht="14.25" customHeight="1">
      <c r="B162" s="1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ht="14.25" customHeight="1">
      <c r="B163" s="1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ht="14.25" customHeight="1">
      <c r="B164" s="1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ht="14.25" customHeight="1">
      <c r="B165" s="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ht="14.25" customHeight="1">
      <c r="B166" s="1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ht="14.25" customHeight="1">
      <c r="B167" s="1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ht="14.25" customHeight="1">
      <c r="B168" s="1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ht="14.25" customHeight="1">
      <c r="B169" s="1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ht="14.25" customHeight="1">
      <c r="B170" s="1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ht="14.25" customHeight="1">
      <c r="B171" s="1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ht="14.25" customHeight="1">
      <c r="B172" s="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ht="14.25" customHeight="1">
      <c r="B173" s="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ht="14.25" customHeight="1">
      <c r="B174" s="1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ht="14.25" customHeight="1">
      <c r="B175" s="1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ht="14.25" customHeight="1">
      <c r="B176" s="1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ht="14.25" customHeight="1">
      <c r="B177" s="1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ht="14.25" customHeight="1">
      <c r="B178" s="1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ht="14.25" customHeight="1">
      <c r="B179" s="1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ht="14.25" customHeight="1">
      <c r="B180" s="1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ht="14.25" customHeight="1">
      <c r="B181" s="1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ht="14.25" customHeight="1">
      <c r="B182" s="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ht="14.25" customHeight="1">
      <c r="B183" s="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ht="14.25" customHeight="1">
      <c r="B184" s="1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ht="14.25" customHeight="1">
      <c r="B185" s="1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ht="14.25" customHeight="1">
      <c r="B186" s="1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ht="14.25" customHeight="1">
      <c r="B187" s="1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ht="14.25" customHeight="1">
      <c r="B188" s="1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ht="14.25" customHeight="1">
      <c r="B189" s="1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ht="14.25" customHeight="1">
      <c r="B190" s="1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ht="14.25" customHeight="1">
      <c r="B191" s="1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ht="14.25" customHeight="1">
      <c r="B192" s="1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ht="14.25" customHeight="1">
      <c r="B193" s="1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ht="14.25" customHeight="1">
      <c r="B194" s="1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ht="14.25" customHeight="1">
      <c r="B195" s="1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ht="14.25" customHeight="1">
      <c r="B196" s="1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ht="14.25" customHeight="1">
      <c r="B197" s="1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ht="14.25" customHeight="1">
      <c r="B198" s="1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ht="14.25" customHeight="1">
      <c r="B199" s="1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ht="14.25" customHeight="1">
      <c r="B200" s="1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ht="14.25" customHeight="1">
      <c r="B201" s="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ht="14.25" customHeight="1">
      <c r="B202" s="1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ht="14.25" customHeight="1">
      <c r="B203" s="1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ht="14.25" customHeight="1">
      <c r="B204" s="1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ht="14.25" customHeight="1">
      <c r="B205" s="1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ht="14.25" customHeight="1">
      <c r="B206" s="1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ht="14.25" customHeight="1">
      <c r="B207" s="1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ht="14.25" customHeight="1">
      <c r="B208" s="1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ht="14.25" customHeight="1">
      <c r="B209" s="1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ht="14.25" customHeight="1">
      <c r="B210" s="1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ht="14.25" customHeight="1">
      <c r="B211" s="1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ht="14.25" customHeight="1">
      <c r="B212" s="1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ht="14.25" customHeight="1">
      <c r="B213" s="1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ht="14.25" customHeight="1">
      <c r="B214" s="1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ht="14.25" customHeight="1">
      <c r="B215" s="1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ht="14.25" customHeight="1">
      <c r="B216" s="1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ht="14.25" customHeight="1">
      <c r="B217" s="1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ht="14.25" customHeight="1">
      <c r="B218" s="1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ht="14.25" customHeight="1">
      <c r="B219" s="1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ht="14.25" customHeight="1">
      <c r="B220" s="1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ht="14.25" customHeight="1">
      <c r="B221" s="1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ht="14.25" customHeight="1">
      <c r="B222" s="1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ht="14.25" customHeight="1">
      <c r="B223" s="1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ht="14.25" customHeight="1">
      <c r="B224" s="1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ht="14.25" customHeight="1">
      <c r="B225" s="1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ht="14.25" customHeight="1">
      <c r="B226" s="1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ht="14.25" customHeight="1">
      <c r="B227" s="1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ht="14.25" customHeight="1">
      <c r="B228" s="1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ht="14.25" customHeight="1">
      <c r="B229" s="1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ht="14.25" customHeight="1">
      <c r="B230" s="1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ht="14.25" customHeight="1">
      <c r="B231" s="1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ht="14.25" customHeight="1">
      <c r="B232" s="1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ht="14.25" customHeight="1">
      <c r="B233" s="1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ht="14.25" customHeight="1">
      <c r="B234" s="1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ht="14.25" customHeight="1">
      <c r="B235" s="1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ht="14.25" customHeight="1">
      <c r="B236" s="1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ht="14.25" customHeight="1">
      <c r="B237" s="1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ht="14.25" customHeight="1">
      <c r="B238" s="1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ht="14.25" customHeight="1">
      <c r="B239" s="1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ht="14.25" customHeight="1">
      <c r="B240" s="1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ht="14.25" customHeight="1">
      <c r="B241" s="1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ht="14.25" customHeight="1">
      <c r="B242" s="1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ht="14.25" customHeight="1">
      <c r="B243" s="1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ht="14.25" customHeight="1">
      <c r="B244" s="1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ht="14.25" customHeight="1">
      <c r="B245" s="1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ht="14.25" customHeight="1">
      <c r="B246" s="1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ht="14.25" customHeight="1">
      <c r="B247" s="1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ht="14.25" customHeight="1">
      <c r="B248" s="1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ht="14.25" customHeight="1">
      <c r="B249" s="1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ht="14.25" customHeight="1">
      <c r="B250" s="1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ht="14.25" customHeight="1">
      <c r="B251" s="1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ht="14.25" customHeight="1">
      <c r="B252" s="1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ht="14.25" customHeight="1">
      <c r="B253" s="1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ht="14.25" customHeight="1">
      <c r="B254" s="1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ht="14.25" customHeight="1">
      <c r="B255" s="1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ht="14.25" customHeight="1">
      <c r="B256" s="1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ht="14.25" customHeight="1">
      <c r="B257" s="1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ht="14.25" customHeight="1">
      <c r="B258" s="1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ht="14.25" customHeight="1">
      <c r="B259" s="1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ht="14.25" customHeight="1">
      <c r="B260" s="1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ht="14.25" customHeight="1">
      <c r="B261" s="1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ht="14.25" customHeight="1">
      <c r="B262" s="1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ht="14.25" customHeight="1">
      <c r="B263" s="1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ht="14.25" customHeight="1">
      <c r="B264" s="1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ht="14.25" customHeight="1">
      <c r="B265" s="1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ht="14.25" customHeight="1">
      <c r="B266" s="1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ht="14.25" customHeight="1">
      <c r="B267" s="1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ht="14.25" customHeight="1">
      <c r="B268" s="1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ht="14.25" customHeight="1">
      <c r="B269" s="1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ht="14.25" customHeight="1">
      <c r="B270" s="1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ht="14.25" customHeight="1">
      <c r="B271" s="1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ht="14.25" customHeight="1">
      <c r="B272" s="1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ht="14.25" customHeight="1">
      <c r="B273" s="1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ht="14.25" customHeight="1">
      <c r="B274" s="1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ht="14.25" customHeight="1">
      <c r="B275" s="1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ht="14.25" customHeight="1">
      <c r="B276" s="1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ht="14.25" customHeight="1">
      <c r="B277" s="1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ht="14.25" customHeight="1">
      <c r="B278" s="1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ht="14.25" customHeight="1">
      <c r="B279" s="1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ht="14.25" customHeight="1">
      <c r="B280" s="1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ht="14.25" customHeight="1">
      <c r="B281" s="1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ht="14.25" customHeight="1">
      <c r="B282" s="1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ht="14.25" customHeight="1">
      <c r="B283" s="1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ht="14.25" customHeight="1">
      <c r="B284" s="1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ht="14.25" customHeight="1">
      <c r="B285" s="1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ht="14.25" customHeight="1">
      <c r="B286" s="1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ht="14.25" customHeight="1">
      <c r="B287" s="1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ht="14.25" customHeight="1">
      <c r="B288" s="1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ht="14.25" customHeight="1">
      <c r="B289" s="1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ht="14.25" customHeight="1">
      <c r="B290" s="1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ht="14.25" customHeight="1">
      <c r="B291" s="1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ht="14.25" customHeight="1">
      <c r="B292" s="1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ht="14.25" customHeight="1">
      <c r="B293" s="1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ht="14.25" customHeight="1">
      <c r="B294" s="1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ht="14.25" customHeight="1">
      <c r="B295" s="1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ht="14.25" customHeight="1">
      <c r="B296" s="1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ht="14.25" customHeight="1">
      <c r="B297" s="1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ht="14.25" customHeight="1">
      <c r="B298" s="1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ht="14.25" customHeight="1">
      <c r="B299" s="1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ht="14.25" customHeight="1">
      <c r="B300" s="1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ht="14.25" customHeight="1">
      <c r="B301" s="1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ht="14.25" customHeight="1">
      <c r="B302" s="1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ht="14.25" customHeight="1">
      <c r="B303" s="1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ht="14.25" customHeight="1">
      <c r="B304" s="1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ht="14.25" customHeight="1">
      <c r="B305" s="1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ht="14.25" customHeight="1">
      <c r="B306" s="1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ht="14.25" customHeight="1">
      <c r="B307" s="1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ht="14.25" customHeight="1">
      <c r="B308" s="1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ht="14.25" customHeight="1">
      <c r="B309" s="1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ht="14.25" customHeight="1">
      <c r="B310" s="1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ht="14.25" customHeight="1">
      <c r="B311" s="1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ht="14.25" customHeight="1">
      <c r="B312" s="1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ht="14.25" customHeight="1">
      <c r="B313" s="1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ht="14.25" customHeight="1">
      <c r="B314" s="1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ht="14.25" customHeight="1">
      <c r="B315" s="1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ht="14.25" customHeight="1">
      <c r="B316" s="1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ht="14.25" customHeight="1">
      <c r="B317" s="1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ht="14.25" customHeight="1">
      <c r="B318" s="1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ht="14.25" customHeight="1">
      <c r="B319" s="1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ht="14.25" customHeight="1">
      <c r="B320" s="1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ht="14.25" customHeight="1">
      <c r="B321" s="1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ht="14.25" customHeight="1">
      <c r="B322" s="1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ht="14.25" customHeight="1">
      <c r="B323" s="1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ht="14.25" customHeight="1">
      <c r="B324" s="1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ht="14.25" customHeight="1">
      <c r="B325" s="1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ht="14.25" customHeight="1">
      <c r="B326" s="1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ht="14.25" customHeight="1">
      <c r="B327" s="1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ht="14.25" customHeight="1">
      <c r="B328" s="1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ht="14.25" customHeight="1">
      <c r="B329" s="1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ht="14.25" customHeight="1">
      <c r="B330" s="1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ht="14.25" customHeight="1">
      <c r="B331" s="1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ht="14.25" customHeight="1">
      <c r="B332" s="1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ht="14.25" customHeight="1">
      <c r="B333" s="1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ht="14.25" customHeight="1">
      <c r="B334" s="1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ht="14.25" customHeight="1">
      <c r="B335" s="1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ht="14.25" customHeight="1">
      <c r="B336" s="1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ht="14.25" customHeight="1">
      <c r="B337" s="1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ht="14.25" customHeight="1">
      <c r="B338" s="1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ht="14.25" customHeight="1">
      <c r="B339" s="1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ht="14.25" customHeight="1">
      <c r="B340" s="1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ht="14.25" customHeight="1">
      <c r="B341" s="1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ht="14.25" customHeight="1">
      <c r="B342" s="1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ht="14.25" customHeight="1">
      <c r="B343" s="1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ht="14.25" customHeight="1">
      <c r="B344" s="1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ht="14.25" customHeight="1">
      <c r="B345" s="1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ht="14.25" customHeight="1">
      <c r="B346" s="1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ht="14.25" customHeight="1">
      <c r="B347" s="1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ht="14.25" customHeight="1">
      <c r="B348" s="1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ht="14.25" customHeight="1">
      <c r="B349" s="1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ht="14.25" customHeight="1">
      <c r="B350" s="1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ht="14.25" customHeight="1">
      <c r="B351" s="1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ht="14.25" customHeight="1">
      <c r="B352" s="1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ht="14.25" customHeight="1">
      <c r="B353" s="1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ht="14.25" customHeight="1">
      <c r="B354" s="1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ht="14.25" customHeight="1">
      <c r="B355" s="1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ht="14.25" customHeight="1">
      <c r="B356" s="1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ht="14.25" customHeight="1">
      <c r="B357" s="1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ht="14.25" customHeight="1">
      <c r="B358" s="1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ht="14.25" customHeight="1">
      <c r="B359" s="1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ht="14.25" customHeight="1">
      <c r="B360" s="1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ht="14.25" customHeight="1">
      <c r="B361" s="1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ht="14.25" customHeight="1">
      <c r="B362" s="1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ht="14.25" customHeight="1">
      <c r="B363" s="1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ht="14.25" customHeight="1">
      <c r="B364" s="1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ht="14.25" customHeight="1">
      <c r="B365" s="1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ht="14.25" customHeight="1">
      <c r="B366" s="1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ht="14.25" customHeight="1">
      <c r="B367" s="1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ht="14.25" customHeight="1">
      <c r="B368" s="1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ht="14.25" customHeight="1">
      <c r="B369" s="1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ht="14.25" customHeight="1">
      <c r="B370" s="1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ht="14.25" customHeight="1">
      <c r="B371" s="1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ht="14.25" customHeight="1">
      <c r="B372" s="1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ht="14.25" customHeight="1">
      <c r="B373" s="1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ht="14.25" customHeight="1">
      <c r="B374" s="1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ht="14.25" customHeight="1">
      <c r="B375" s="1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ht="14.25" customHeight="1">
      <c r="B376" s="1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ht="14.25" customHeight="1">
      <c r="B377" s="1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ht="14.25" customHeight="1">
      <c r="B378" s="1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ht="14.25" customHeight="1">
      <c r="B379" s="1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ht="14.25" customHeight="1">
      <c r="B380" s="1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ht="14.25" customHeight="1">
      <c r="B381" s="1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ht="14.25" customHeight="1">
      <c r="B382" s="1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ht="14.25" customHeight="1">
      <c r="B383" s="1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ht="14.25" customHeight="1">
      <c r="B384" s="1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ht="14.25" customHeight="1">
      <c r="B385" s="1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ht="14.25" customHeight="1">
      <c r="B386" s="1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ht="14.25" customHeight="1">
      <c r="B387" s="1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ht="14.25" customHeight="1">
      <c r="B388" s="1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ht="14.25" customHeight="1">
      <c r="B389" s="1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ht="14.25" customHeight="1">
      <c r="B390" s="1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ht="14.25" customHeight="1">
      <c r="B391" s="1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ht="14.25" customHeight="1">
      <c r="B392" s="1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ht="14.25" customHeight="1">
      <c r="B393" s="1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ht="14.25" customHeight="1">
      <c r="B394" s="1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ht="14.25" customHeight="1">
      <c r="B395" s="1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ht="14.25" customHeight="1">
      <c r="B396" s="1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ht="14.25" customHeight="1">
      <c r="B397" s="1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ht="14.25" customHeight="1">
      <c r="B398" s="1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ht="14.25" customHeight="1">
      <c r="B399" s="1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ht="14.25" customHeight="1">
      <c r="B400" s="1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ht="14.25" customHeight="1">
      <c r="B401" s="1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ht="14.25" customHeight="1">
      <c r="B402" s="1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ht="14.25" customHeight="1">
      <c r="B403" s="1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ht="14.25" customHeight="1">
      <c r="B404" s="1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ht="14.25" customHeight="1">
      <c r="B405" s="1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ht="14.25" customHeight="1">
      <c r="B406" s="1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ht="14.25" customHeight="1">
      <c r="B407" s="1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ht="14.25" customHeight="1">
      <c r="B408" s="1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ht="14.25" customHeight="1">
      <c r="B409" s="1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ht="14.25" customHeight="1">
      <c r="B410" s="1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ht="14.25" customHeight="1">
      <c r="B411" s="1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ht="14.25" customHeight="1">
      <c r="B412" s="1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ht="14.25" customHeight="1">
      <c r="B413" s="1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ht="14.25" customHeight="1">
      <c r="B414" s="1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ht="14.25" customHeight="1">
      <c r="B415" s="1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ht="14.25" customHeight="1">
      <c r="B416" s="1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ht="14.25" customHeight="1">
      <c r="B417" s="1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ht="14.25" customHeight="1">
      <c r="B418" s="1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ht="14.25" customHeight="1">
      <c r="B419" s="1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ht="14.25" customHeight="1">
      <c r="B420" s="1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ht="14.25" customHeight="1">
      <c r="B421" s="1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ht="14.25" customHeight="1">
      <c r="B422" s="1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ht="14.25" customHeight="1">
      <c r="B423" s="1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ht="14.25" customHeight="1">
      <c r="B424" s="1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ht="14.25" customHeight="1">
      <c r="B425" s="1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ht="14.25" customHeight="1">
      <c r="B426" s="1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ht="14.25" customHeight="1">
      <c r="B427" s="1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ht="14.25" customHeight="1">
      <c r="B428" s="1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ht="14.25" customHeight="1">
      <c r="B429" s="1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ht="14.25" customHeight="1">
      <c r="B430" s="1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ht="14.25" customHeight="1">
      <c r="B431" s="1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ht="14.25" customHeight="1">
      <c r="B432" s="1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ht="14.25" customHeight="1">
      <c r="B433" s="1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ht="14.25" customHeight="1">
      <c r="B434" s="1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ht="14.25" customHeight="1">
      <c r="B435" s="1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ht="14.25" customHeight="1">
      <c r="B436" s="1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ht="14.25" customHeight="1">
      <c r="B437" s="1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ht="14.25" customHeight="1">
      <c r="B438" s="1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ht="14.25" customHeight="1">
      <c r="B439" s="1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ht="14.25" customHeight="1">
      <c r="B440" s="1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ht="14.25" customHeight="1">
      <c r="B441" s="1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ht="14.25" customHeight="1">
      <c r="B442" s="1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ht="14.25" customHeight="1">
      <c r="B443" s="1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ht="14.25" customHeight="1">
      <c r="B444" s="1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ht="14.25" customHeight="1">
      <c r="B445" s="1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ht="14.25" customHeight="1">
      <c r="B446" s="1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ht="14.25" customHeight="1">
      <c r="B447" s="1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ht="14.25" customHeight="1">
      <c r="B448" s="1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ht="14.25" customHeight="1">
      <c r="B449" s="1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ht="14.25" customHeight="1">
      <c r="B450" s="1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ht="14.25" customHeight="1">
      <c r="B451" s="1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ht="14.25" customHeight="1">
      <c r="B452" s="1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ht="14.25" customHeight="1">
      <c r="B453" s="1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ht="14.25" customHeight="1">
      <c r="B454" s="1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ht="14.25" customHeight="1">
      <c r="B455" s="1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ht="14.25" customHeight="1">
      <c r="B456" s="1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ht="14.25" customHeight="1">
      <c r="B457" s="1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ht="14.25" customHeight="1">
      <c r="B458" s="1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ht="14.25" customHeight="1">
      <c r="B459" s="1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ht="14.25" customHeight="1">
      <c r="B460" s="1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ht="14.25" customHeight="1">
      <c r="B461" s="1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ht="14.25" customHeight="1">
      <c r="B462" s="1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ht="14.25" customHeight="1">
      <c r="B463" s="1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ht="14.25" customHeight="1">
      <c r="B464" s="1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ht="14.25" customHeight="1">
      <c r="B465" s="1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ht="14.25" customHeight="1">
      <c r="B466" s="1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ht="14.25" customHeight="1">
      <c r="B467" s="1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ht="14.25" customHeight="1">
      <c r="B468" s="1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ht="14.25" customHeight="1">
      <c r="B469" s="1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ht="14.25" customHeight="1">
      <c r="B470" s="1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ht="14.25" customHeight="1">
      <c r="B471" s="1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ht="14.25" customHeight="1">
      <c r="B472" s="1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ht="14.25" customHeight="1">
      <c r="B473" s="1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ht="14.25" customHeight="1">
      <c r="B474" s="1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ht="14.25" customHeight="1">
      <c r="B475" s="1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ht="14.25" customHeight="1">
      <c r="B476" s="1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ht="14.25" customHeight="1">
      <c r="B477" s="1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ht="14.25" customHeight="1">
      <c r="B478" s="1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ht="14.25" customHeight="1">
      <c r="B479" s="1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ht="14.25" customHeight="1">
      <c r="B480" s="1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ht="14.25" customHeight="1">
      <c r="B481" s="1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ht="14.25" customHeight="1">
      <c r="B482" s="1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ht="14.25" customHeight="1">
      <c r="B483" s="1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ht="14.25" customHeight="1">
      <c r="B484" s="1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ht="14.25" customHeight="1">
      <c r="B485" s="1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ht="14.25" customHeight="1">
      <c r="B486" s="1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ht="14.25" customHeight="1">
      <c r="B487" s="1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ht="14.25" customHeight="1">
      <c r="B488" s="1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ht="14.25" customHeight="1">
      <c r="B489" s="1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ht="14.25" customHeight="1">
      <c r="B490" s="1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ht="14.25" customHeight="1">
      <c r="B491" s="1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ht="14.25" customHeight="1">
      <c r="B492" s="1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ht="14.25" customHeight="1">
      <c r="B493" s="1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ht="14.25" customHeight="1">
      <c r="B494" s="1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ht="14.25" customHeight="1">
      <c r="B495" s="1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ht="14.25" customHeight="1">
      <c r="B496" s="1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ht="14.25" customHeight="1">
      <c r="B497" s="1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ht="14.25" customHeight="1">
      <c r="B498" s="1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ht="14.25" customHeight="1">
      <c r="B499" s="1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ht="14.25" customHeight="1">
      <c r="B500" s="1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ht="14.25" customHeight="1">
      <c r="B501" s="1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ht="14.25" customHeight="1">
      <c r="B502" s="1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ht="14.25" customHeight="1">
      <c r="B503" s="1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ht="14.25" customHeight="1">
      <c r="B504" s="1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ht="14.25" customHeight="1">
      <c r="B505" s="1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ht="14.25" customHeight="1">
      <c r="B506" s="1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ht="14.25" customHeight="1">
      <c r="B507" s="1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ht="14.25" customHeight="1">
      <c r="B508" s="1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ht="14.25" customHeight="1">
      <c r="B509" s="1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ht="14.25" customHeight="1">
      <c r="B510" s="1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ht="14.25" customHeight="1">
      <c r="B511" s="1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ht="14.25" customHeight="1">
      <c r="B512" s="1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ht="14.25" customHeight="1">
      <c r="B513" s="1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ht="14.25" customHeight="1">
      <c r="B514" s="1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ht="14.25" customHeight="1">
      <c r="B515" s="1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ht="14.25" customHeight="1">
      <c r="B516" s="1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ht="14.25" customHeight="1">
      <c r="B517" s="1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ht="14.25" customHeight="1">
      <c r="B518" s="1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ht="14.25" customHeight="1">
      <c r="B519" s="1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ht="14.25" customHeight="1">
      <c r="B520" s="1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ht="14.25" customHeight="1">
      <c r="B521" s="1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ht="14.25" customHeight="1">
      <c r="B522" s="1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ht="14.25" customHeight="1">
      <c r="B523" s="1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ht="14.25" customHeight="1">
      <c r="B524" s="1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ht="14.25" customHeight="1">
      <c r="B525" s="1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ht="14.25" customHeight="1">
      <c r="B526" s="1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ht="14.25" customHeight="1">
      <c r="B527" s="1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ht="14.25" customHeight="1">
      <c r="B528" s="1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ht="14.25" customHeight="1">
      <c r="B529" s="1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ht="14.25" customHeight="1">
      <c r="B530" s="1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ht="14.25" customHeight="1">
      <c r="B531" s="1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ht="14.25" customHeight="1">
      <c r="B532" s="1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ht="14.25" customHeight="1">
      <c r="B533" s="1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ht="14.25" customHeight="1">
      <c r="B534" s="1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ht="14.25" customHeight="1">
      <c r="B535" s="1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ht="14.25" customHeight="1">
      <c r="B536" s="1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ht="14.25" customHeight="1">
      <c r="B537" s="1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ht="14.25" customHeight="1">
      <c r="B538" s="1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ht="14.25" customHeight="1">
      <c r="B539" s="1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ht="14.25" customHeight="1">
      <c r="B540" s="1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ht="14.25" customHeight="1">
      <c r="B541" s="1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ht="14.25" customHeight="1">
      <c r="B542" s="1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ht="14.25" customHeight="1">
      <c r="B543" s="1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ht="14.25" customHeight="1">
      <c r="B544" s="1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ht="14.25" customHeight="1">
      <c r="B545" s="1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ht="14.25" customHeight="1">
      <c r="B546" s="1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ht="14.25" customHeight="1">
      <c r="B547" s="1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ht="14.25" customHeight="1">
      <c r="B548" s="1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ht="14.25" customHeight="1">
      <c r="B549" s="1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ht="14.25" customHeight="1">
      <c r="B550" s="1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ht="14.25" customHeight="1">
      <c r="B551" s="1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ht="14.25" customHeight="1">
      <c r="B552" s="1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ht="14.25" customHeight="1">
      <c r="B553" s="1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ht="14.25" customHeight="1">
      <c r="B554" s="1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ht="14.25" customHeight="1">
      <c r="B555" s="1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ht="14.25" customHeight="1">
      <c r="B556" s="1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ht="14.25" customHeight="1">
      <c r="B557" s="1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ht="14.25" customHeight="1">
      <c r="B558" s="1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ht="14.25" customHeight="1">
      <c r="B559" s="1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ht="14.25" customHeight="1">
      <c r="B560" s="1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ht="14.25" customHeight="1">
      <c r="B561" s="1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ht="14.25" customHeight="1">
      <c r="B562" s="1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ht="14.25" customHeight="1">
      <c r="B563" s="1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ht="14.25" customHeight="1">
      <c r="B564" s="1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ht="14.25" customHeight="1">
      <c r="B565" s="1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ht="14.25" customHeight="1">
      <c r="B566" s="1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ht="14.25" customHeight="1">
      <c r="B567" s="1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ht="14.25" customHeight="1">
      <c r="B568" s="1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ht="14.25" customHeight="1">
      <c r="B569" s="1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ht="14.25" customHeight="1">
      <c r="B570" s="1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ht="14.25" customHeight="1">
      <c r="B571" s="1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ht="14.25" customHeight="1">
      <c r="B572" s="1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ht="14.25" customHeight="1">
      <c r="B573" s="1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ht="14.25" customHeight="1">
      <c r="B574" s="1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ht="14.25" customHeight="1">
      <c r="B575" s="1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ht="14.25" customHeight="1">
      <c r="B576" s="1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ht="14.25" customHeight="1">
      <c r="B577" s="1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ht="14.25" customHeight="1">
      <c r="B578" s="1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ht="14.25" customHeight="1">
      <c r="B579" s="1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ht="14.25" customHeight="1">
      <c r="B580" s="1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ht="14.25" customHeight="1">
      <c r="B581" s="1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ht="14.25" customHeight="1">
      <c r="B582" s="1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ht="14.25" customHeight="1">
      <c r="B583" s="1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ht="14.25" customHeight="1">
      <c r="B584" s="1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ht="14.25" customHeight="1">
      <c r="B585" s="1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ht="14.25" customHeight="1">
      <c r="B586" s="1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ht="14.25" customHeight="1">
      <c r="B587" s="1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ht="14.25" customHeight="1">
      <c r="B588" s="1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ht="14.25" customHeight="1">
      <c r="B589" s="1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ht="14.25" customHeight="1">
      <c r="B590" s="1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ht="14.25" customHeight="1">
      <c r="B591" s="1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ht="14.25" customHeight="1">
      <c r="B592" s="1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ht="14.25" customHeight="1">
      <c r="B593" s="1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ht="14.25" customHeight="1">
      <c r="B594" s="1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ht="14.25" customHeight="1">
      <c r="B595" s="1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ht="14.25" customHeight="1">
      <c r="B596" s="1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ht="14.25" customHeight="1">
      <c r="B597" s="1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ht="14.25" customHeight="1">
      <c r="B598" s="1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ht="14.25" customHeight="1">
      <c r="B599" s="1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ht="14.25" customHeight="1">
      <c r="B600" s="1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ht="14.25" customHeight="1">
      <c r="B601" s="1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ht="14.25" customHeight="1">
      <c r="B602" s="1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ht="14.25" customHeight="1">
      <c r="B603" s="1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ht="14.25" customHeight="1">
      <c r="B604" s="1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ht="14.25" customHeight="1">
      <c r="B605" s="1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ht="14.25" customHeight="1">
      <c r="B606" s="1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ht="14.25" customHeight="1">
      <c r="B607" s="1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ht="14.25" customHeight="1">
      <c r="B608" s="1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ht="14.25" customHeight="1">
      <c r="B609" s="1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ht="14.25" customHeight="1">
      <c r="B610" s="1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ht="14.25" customHeight="1">
      <c r="B611" s="1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ht="14.25" customHeight="1">
      <c r="B612" s="1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ht="14.25" customHeight="1">
      <c r="B613" s="1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ht="14.25" customHeight="1">
      <c r="B614" s="1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ht="14.25" customHeight="1">
      <c r="B615" s="1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ht="14.25" customHeight="1">
      <c r="B616" s="1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ht="14.25" customHeight="1">
      <c r="B617" s="1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ht="14.25" customHeight="1">
      <c r="B618" s="1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ht="14.25" customHeight="1">
      <c r="B619" s="1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ht="14.25" customHeight="1">
      <c r="B620" s="1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ht="14.25" customHeight="1">
      <c r="B621" s="1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ht="14.25" customHeight="1">
      <c r="B622" s="1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ht="14.25" customHeight="1">
      <c r="B623" s="1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ht="14.25" customHeight="1">
      <c r="B624" s="1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ht="14.25" customHeight="1">
      <c r="B625" s="1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ht="14.25" customHeight="1">
      <c r="B626" s="1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ht="14.25" customHeight="1">
      <c r="B627" s="1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ht="14.25" customHeight="1">
      <c r="B628" s="1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ht="14.25" customHeight="1">
      <c r="B629" s="1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ht="14.25" customHeight="1">
      <c r="B630" s="1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ht="14.25" customHeight="1">
      <c r="B631" s="1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ht="14.25" customHeight="1">
      <c r="B632" s="1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ht="14.25" customHeight="1">
      <c r="B633" s="1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ht="14.25" customHeight="1">
      <c r="B634" s="1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ht="14.25" customHeight="1">
      <c r="B635" s="1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ht="14.25" customHeight="1">
      <c r="B636" s="1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ht="14.25" customHeight="1">
      <c r="B637" s="1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ht="14.25" customHeight="1">
      <c r="B638" s="1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ht="14.25" customHeight="1">
      <c r="B639" s="1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ht="14.25" customHeight="1">
      <c r="B640" s="1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ht="14.25" customHeight="1">
      <c r="B641" s="1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ht="14.25" customHeight="1">
      <c r="B642" s="1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ht="14.25" customHeight="1">
      <c r="B643" s="1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ht="14.25" customHeight="1">
      <c r="B644" s="1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ht="14.25" customHeight="1">
      <c r="B645" s="1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ht="14.25" customHeight="1">
      <c r="B646" s="1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ht="14.25" customHeight="1">
      <c r="B647" s="1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ht="14.25" customHeight="1">
      <c r="B648" s="1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ht="14.25" customHeight="1">
      <c r="B649" s="1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ht="14.25" customHeight="1">
      <c r="B650" s="1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ht="14.25" customHeight="1">
      <c r="B651" s="1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ht="14.25" customHeight="1">
      <c r="B652" s="1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ht="14.25" customHeight="1">
      <c r="B653" s="1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ht="14.25" customHeight="1">
      <c r="B654" s="1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ht="14.25" customHeight="1">
      <c r="B655" s="1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ht="14.25" customHeight="1">
      <c r="B656" s="1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ht="14.25" customHeight="1">
      <c r="B657" s="1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ht="14.25" customHeight="1">
      <c r="B658" s="1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ht="14.25" customHeight="1">
      <c r="B659" s="1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ht="14.25" customHeight="1">
      <c r="B660" s="1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ht="14.25" customHeight="1">
      <c r="B661" s="1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ht="14.25" customHeight="1">
      <c r="B662" s="1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ht="14.25" customHeight="1">
      <c r="B663" s="1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ht="14.25" customHeight="1">
      <c r="B664" s="1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ht="14.25" customHeight="1">
      <c r="B665" s="1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ht="14.25" customHeight="1">
      <c r="B666" s="1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ht="14.25" customHeight="1">
      <c r="B667" s="1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ht="14.25" customHeight="1">
      <c r="B668" s="1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ht="14.25" customHeight="1">
      <c r="B669" s="1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ht="14.25" customHeight="1">
      <c r="B670" s="1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ht="14.25" customHeight="1">
      <c r="B671" s="1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ht="14.25" customHeight="1">
      <c r="B672" s="1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ht="14.25" customHeight="1">
      <c r="B673" s="1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ht="14.25" customHeight="1">
      <c r="B674" s="1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ht="14.25" customHeight="1">
      <c r="B675" s="1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ht="14.25" customHeight="1">
      <c r="B676" s="1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ht="14.25" customHeight="1">
      <c r="B677" s="1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ht="14.25" customHeight="1">
      <c r="B678" s="1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ht="14.25" customHeight="1">
      <c r="B679" s="1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ht="14.25" customHeight="1">
      <c r="B680" s="1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ht="14.25" customHeight="1">
      <c r="B681" s="1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ht="14.25" customHeight="1">
      <c r="B682" s="1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ht="14.25" customHeight="1">
      <c r="B683" s="1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ht="14.25" customHeight="1">
      <c r="B684" s="1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ht="14.25" customHeight="1">
      <c r="B685" s="1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ht="14.25" customHeight="1">
      <c r="B686" s="1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ht="14.25" customHeight="1">
      <c r="B687" s="1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ht="14.25" customHeight="1">
      <c r="B688" s="1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ht="14.25" customHeight="1">
      <c r="B689" s="1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ht="14.25" customHeight="1">
      <c r="B690" s="1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ht="14.25" customHeight="1">
      <c r="B691" s="1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ht="14.25" customHeight="1">
      <c r="B692" s="1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ht="14.25" customHeight="1">
      <c r="B693" s="1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ht="14.25" customHeight="1">
      <c r="B694" s="1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ht="14.25" customHeight="1">
      <c r="B695" s="1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ht="14.25" customHeight="1">
      <c r="B696" s="1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ht="14.25" customHeight="1">
      <c r="B697" s="1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ht="14.25" customHeight="1">
      <c r="B698" s="1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ht="14.25" customHeight="1">
      <c r="B699" s="1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ht="14.25" customHeight="1">
      <c r="B700" s="1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ht="14.25" customHeight="1">
      <c r="B701" s="1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ht="14.25" customHeight="1">
      <c r="B702" s="1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ht="14.25" customHeight="1">
      <c r="B703" s="1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ht="14.25" customHeight="1">
      <c r="B704" s="1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ht="14.25" customHeight="1">
      <c r="B705" s="1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ht="14.25" customHeight="1">
      <c r="B706" s="1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ht="14.25" customHeight="1">
      <c r="B707" s="1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ht="14.25" customHeight="1">
      <c r="B708" s="1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ht="14.25" customHeight="1">
      <c r="B709" s="1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ht="14.25" customHeight="1">
      <c r="B710" s="1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ht="14.25" customHeight="1">
      <c r="B711" s="1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ht="14.25" customHeight="1">
      <c r="B712" s="1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ht="14.25" customHeight="1">
      <c r="B713" s="1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ht="14.25" customHeight="1">
      <c r="B714" s="1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ht="14.25" customHeight="1">
      <c r="B715" s="1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ht="14.25" customHeight="1">
      <c r="B716" s="1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ht="14.25" customHeight="1">
      <c r="B717" s="1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ht="14.25" customHeight="1">
      <c r="B718" s="1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ht="14.25" customHeight="1">
      <c r="B719" s="1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ht="14.25" customHeight="1">
      <c r="B720" s="1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ht="14.25" customHeight="1">
      <c r="B721" s="1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ht="14.25" customHeight="1">
      <c r="B722" s="1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ht="14.25" customHeight="1">
      <c r="B723" s="1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ht="14.25" customHeight="1">
      <c r="B724" s="1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ht="14.25" customHeight="1">
      <c r="B725" s="1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ht="14.25" customHeight="1">
      <c r="B726" s="1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ht="14.25" customHeight="1">
      <c r="B727" s="1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ht="14.25" customHeight="1">
      <c r="B728" s="1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ht="14.25" customHeight="1">
      <c r="B729" s="1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ht="14.25" customHeight="1">
      <c r="B730" s="1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ht="14.25" customHeight="1">
      <c r="B731" s="1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ht="14.25" customHeight="1">
      <c r="B732" s="1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ht="14.25" customHeight="1">
      <c r="B733" s="1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ht="14.25" customHeight="1">
      <c r="B734" s="1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ht="14.25" customHeight="1">
      <c r="B735" s="1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ht="14.25" customHeight="1">
      <c r="B736" s="1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ht="14.25" customHeight="1">
      <c r="B737" s="1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ht="14.25" customHeight="1">
      <c r="B738" s="1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ht="14.25" customHeight="1">
      <c r="B739" s="1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ht="14.25" customHeight="1">
      <c r="B740" s="1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ht="14.25" customHeight="1">
      <c r="B741" s="1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ht="14.25" customHeight="1">
      <c r="B742" s="1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ht="14.25" customHeight="1">
      <c r="B743" s="1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ht="14.25" customHeight="1">
      <c r="B744" s="1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ht="14.25" customHeight="1">
      <c r="B745" s="1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ht="14.25" customHeight="1">
      <c r="B746" s="1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ht="14.25" customHeight="1">
      <c r="B747" s="1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ht="14.25" customHeight="1">
      <c r="B748" s="1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ht="14.25" customHeight="1">
      <c r="B749" s="1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ht="14.25" customHeight="1">
      <c r="B750" s="1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ht="14.25" customHeight="1">
      <c r="B751" s="1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ht="14.25" customHeight="1">
      <c r="B752" s="1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ht="14.25" customHeight="1">
      <c r="B753" s="1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ht="14.25" customHeight="1">
      <c r="B754" s="1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ht="14.25" customHeight="1">
      <c r="B755" s="1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ht="14.25" customHeight="1">
      <c r="B756" s="1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ht="14.25" customHeight="1">
      <c r="B757" s="1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ht="14.25" customHeight="1">
      <c r="B758" s="1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ht="14.25" customHeight="1">
      <c r="B759" s="1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ht="14.25" customHeight="1">
      <c r="B760" s="1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ht="14.25" customHeight="1">
      <c r="B761" s="1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ht="14.25" customHeight="1">
      <c r="B762" s="1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ht="14.25" customHeight="1">
      <c r="B763" s="1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ht="14.25" customHeight="1">
      <c r="B764" s="1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ht="14.25" customHeight="1">
      <c r="B765" s="1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ht="14.25" customHeight="1">
      <c r="B766" s="1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ht="14.25" customHeight="1">
      <c r="B767" s="1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ht="14.25" customHeight="1">
      <c r="B768" s="1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ht="14.25" customHeight="1">
      <c r="B769" s="1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ht="14.25" customHeight="1">
      <c r="B770" s="1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ht="14.25" customHeight="1">
      <c r="B771" s="1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ht="14.25" customHeight="1">
      <c r="B772" s="1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ht="14.25" customHeight="1">
      <c r="B773" s="1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ht="14.25" customHeight="1">
      <c r="B774" s="1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ht="14.25" customHeight="1">
      <c r="B775" s="1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ht="14.25" customHeight="1">
      <c r="B776" s="1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ht="14.25" customHeight="1">
      <c r="B777" s="1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ht="14.25" customHeight="1">
      <c r="B778" s="1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ht="14.25" customHeight="1">
      <c r="B779" s="1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ht="14.25" customHeight="1">
      <c r="B780" s="1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ht="14.25" customHeight="1">
      <c r="B781" s="1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ht="14.25" customHeight="1">
      <c r="B782" s="1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ht="14.25" customHeight="1">
      <c r="B783" s="1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ht="14.25" customHeight="1">
      <c r="B784" s="1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ht="14.25" customHeight="1">
      <c r="B785" s="1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ht="14.25" customHeight="1">
      <c r="B786" s="1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ht="14.25" customHeight="1">
      <c r="B787" s="1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ht="14.25" customHeight="1">
      <c r="B788" s="1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ht="14.25" customHeight="1">
      <c r="B789" s="1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ht="14.25" customHeight="1">
      <c r="B790" s="1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ht="14.25" customHeight="1">
      <c r="B791" s="1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ht="14.25" customHeight="1">
      <c r="B792" s="1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ht="14.25" customHeight="1">
      <c r="B793" s="1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ht="14.25" customHeight="1">
      <c r="B794" s="1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ht="14.25" customHeight="1">
      <c r="B795" s="1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ht="14.25" customHeight="1">
      <c r="B796" s="1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ht="14.25" customHeight="1">
      <c r="B797" s="1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ht="14.25" customHeight="1">
      <c r="B798" s="1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ht="14.25" customHeight="1">
      <c r="B799" s="1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ht="14.25" customHeight="1">
      <c r="B800" s="1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ht="14.25" customHeight="1">
      <c r="B801" s="1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ht="14.25" customHeight="1">
      <c r="B802" s="1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ht="14.25" customHeight="1">
      <c r="B803" s="1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ht="14.25" customHeight="1">
      <c r="B804" s="1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ht="14.25" customHeight="1">
      <c r="B805" s="1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ht="14.25" customHeight="1">
      <c r="B806" s="1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ht="14.25" customHeight="1">
      <c r="B807" s="1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ht="14.25" customHeight="1">
      <c r="B808" s="1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ht="14.25" customHeight="1">
      <c r="B809" s="1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ht="14.25" customHeight="1">
      <c r="B810" s="1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ht="14.25" customHeight="1">
      <c r="B811" s="1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ht="14.25" customHeight="1">
      <c r="B812" s="1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ht="14.25" customHeight="1">
      <c r="B813" s="1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ht="14.25" customHeight="1">
      <c r="B814" s="1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ht="14.25" customHeight="1">
      <c r="B815" s="1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ht="14.25" customHeight="1">
      <c r="B816" s="1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ht="14.25" customHeight="1">
      <c r="B817" s="1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ht="14.25" customHeight="1">
      <c r="B818" s="1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ht="14.25" customHeight="1">
      <c r="B819" s="1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ht="14.25" customHeight="1">
      <c r="B820" s="1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ht="14.25" customHeight="1">
      <c r="B821" s="1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ht="14.25" customHeight="1">
      <c r="B822" s="1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ht="14.25" customHeight="1">
      <c r="B823" s="1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ht="14.25" customHeight="1">
      <c r="B824" s="1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ht="14.25" customHeight="1">
      <c r="B825" s="1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ht="14.25" customHeight="1">
      <c r="B826" s="1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ht="14.25" customHeight="1">
      <c r="B827" s="1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ht="14.25" customHeight="1">
      <c r="B828" s="1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ht="14.25" customHeight="1">
      <c r="B829" s="1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ht="14.25" customHeight="1">
      <c r="B830" s="1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ht="14.25" customHeight="1">
      <c r="B831" s="1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ht="14.25" customHeight="1">
      <c r="B832" s="1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ht="14.25" customHeight="1">
      <c r="B833" s="1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ht="14.25" customHeight="1">
      <c r="B834" s="1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ht="14.25" customHeight="1">
      <c r="B835" s="1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ht="14.25" customHeight="1">
      <c r="B836" s="1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ht="14.25" customHeight="1">
      <c r="B837" s="1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ht="14.25" customHeight="1">
      <c r="B838" s="1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ht="14.25" customHeight="1">
      <c r="B839" s="1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ht="14.25" customHeight="1">
      <c r="B840" s="1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ht="14.25" customHeight="1">
      <c r="B841" s="1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ht="14.25" customHeight="1">
      <c r="B842" s="1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ht="14.25" customHeight="1">
      <c r="B843" s="1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ht="14.25" customHeight="1">
      <c r="B844" s="1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ht="14.25" customHeight="1">
      <c r="B845" s="1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ht="14.25" customHeight="1">
      <c r="B846" s="1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ht="14.25" customHeight="1">
      <c r="B847" s="1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ht="14.25" customHeight="1">
      <c r="B848" s="1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ht="14.25" customHeight="1">
      <c r="B849" s="1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ht="14.25" customHeight="1">
      <c r="B850" s="1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ht="14.25" customHeight="1">
      <c r="B851" s="1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ht="14.25" customHeight="1">
      <c r="B852" s="1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ht="14.25" customHeight="1">
      <c r="B853" s="1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ht="14.25" customHeight="1">
      <c r="B854" s="1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ht="14.25" customHeight="1">
      <c r="B855" s="1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ht="14.25" customHeight="1">
      <c r="B856" s="1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ht="14.25" customHeight="1">
      <c r="B857" s="1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ht="14.25" customHeight="1">
      <c r="B858" s="1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ht="14.25" customHeight="1">
      <c r="B859" s="1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ht="14.25" customHeight="1">
      <c r="B860" s="1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ht="14.25" customHeight="1">
      <c r="B861" s="1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ht="14.25" customHeight="1">
      <c r="B862" s="1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ht="14.25" customHeight="1">
      <c r="B863" s="1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ht="14.25" customHeight="1">
      <c r="B864" s="1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ht="14.25" customHeight="1">
      <c r="B865" s="1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ht="14.25" customHeight="1">
      <c r="B866" s="1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ht="14.25" customHeight="1">
      <c r="B867" s="1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ht="14.25" customHeight="1">
      <c r="B868" s="1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ht="14.25" customHeight="1">
      <c r="B869" s="1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ht="14.25" customHeight="1">
      <c r="B870" s="1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ht="14.25" customHeight="1">
      <c r="B871" s="1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ht="14.25" customHeight="1">
      <c r="B872" s="1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ht="14.25" customHeight="1">
      <c r="B873" s="1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ht="14.25" customHeight="1">
      <c r="B874" s="1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ht="14.25" customHeight="1">
      <c r="B875" s="1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ht="14.25" customHeight="1">
      <c r="B876" s="1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ht="14.25" customHeight="1">
      <c r="B877" s="1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ht="14.25" customHeight="1">
      <c r="B878" s="1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ht="14.25" customHeight="1">
      <c r="B879" s="1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ht="14.25" customHeight="1">
      <c r="B880" s="1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ht="14.25" customHeight="1">
      <c r="B881" s="1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ht="14.25" customHeight="1">
      <c r="B882" s="1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ht="14.25" customHeight="1">
      <c r="B883" s="1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ht="14.25" customHeight="1">
      <c r="B884" s="1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ht="14.25" customHeight="1">
      <c r="B885" s="1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ht="14.25" customHeight="1">
      <c r="B886" s="1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ht="14.25" customHeight="1">
      <c r="B887" s="1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ht="14.25" customHeight="1">
      <c r="B888" s="1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ht="14.25" customHeight="1">
      <c r="B889" s="1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ht="14.25" customHeight="1">
      <c r="B890" s="1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ht="14.25" customHeight="1">
      <c r="B891" s="1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ht="14.25" customHeight="1">
      <c r="B892" s="1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ht="14.25" customHeight="1">
      <c r="B893" s="1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ht="14.25" customHeight="1">
      <c r="B894" s="1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ht="14.25" customHeight="1">
      <c r="B895" s="1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ht="14.25" customHeight="1">
      <c r="B896" s="1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ht="14.25" customHeight="1">
      <c r="B897" s="1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ht="14.25" customHeight="1">
      <c r="B898" s="1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ht="14.25" customHeight="1">
      <c r="B899" s="1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ht="14.25" customHeight="1">
      <c r="B900" s="1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ht="14.25" customHeight="1">
      <c r="B901" s="1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ht="14.25" customHeight="1">
      <c r="B902" s="1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ht="14.25" customHeight="1">
      <c r="B903" s="1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ht="14.25" customHeight="1">
      <c r="B904" s="1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ht="14.25" customHeight="1">
      <c r="B905" s="1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ht="14.25" customHeight="1">
      <c r="B906" s="1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ht="14.25" customHeight="1">
      <c r="B907" s="1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ht="14.25" customHeight="1">
      <c r="B908" s="1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ht="14.25" customHeight="1">
      <c r="B909" s="1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ht="14.25" customHeight="1">
      <c r="B910" s="1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ht="14.25" customHeight="1">
      <c r="B911" s="1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ht="14.25" customHeight="1">
      <c r="B912" s="1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ht="14.25" customHeight="1">
      <c r="B913" s="1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ht="14.25" customHeight="1">
      <c r="B914" s="1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ht="14.25" customHeight="1">
      <c r="B915" s="1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ht="14.25" customHeight="1">
      <c r="B916" s="1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ht="14.25" customHeight="1">
      <c r="B917" s="1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ht="14.25" customHeight="1">
      <c r="B918" s="1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ht="14.25" customHeight="1">
      <c r="B919" s="1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ht="14.25" customHeight="1">
      <c r="B920" s="1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ht="14.25" customHeight="1">
      <c r="B921" s="1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ht="14.25" customHeight="1">
      <c r="B922" s="1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ht="14.25" customHeight="1">
      <c r="B923" s="1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ht="14.25" customHeight="1">
      <c r="B924" s="1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ht="14.25" customHeight="1">
      <c r="B925" s="1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ht="14.25" customHeight="1">
      <c r="B926" s="1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ht="14.25" customHeight="1">
      <c r="B927" s="1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ht="14.25" customHeight="1">
      <c r="B928" s="1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ht="14.25" customHeight="1">
      <c r="B929" s="1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ht="14.25" customHeight="1">
      <c r="B930" s="1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ht="14.25" customHeight="1">
      <c r="B931" s="1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ht="14.25" customHeight="1">
      <c r="B932" s="1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ht="14.25" customHeight="1">
      <c r="B933" s="1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ht="14.25" customHeight="1">
      <c r="B934" s="1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ht="14.25" customHeight="1">
      <c r="B935" s="1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ht="14.25" customHeight="1">
      <c r="B936" s="1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ht="14.25" customHeight="1">
      <c r="B937" s="1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ht="14.25" customHeight="1">
      <c r="B938" s="1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ht="14.25" customHeight="1">
      <c r="B939" s="1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ht="14.25" customHeight="1">
      <c r="B940" s="1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ht="14.25" customHeight="1">
      <c r="B941" s="1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ht="14.25" customHeight="1">
      <c r="B942" s="1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ht="14.25" customHeight="1">
      <c r="B943" s="1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ht="14.25" customHeight="1">
      <c r="B944" s="1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ht="14.25" customHeight="1">
      <c r="B945" s="1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ht="14.25" customHeight="1">
      <c r="B946" s="1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ht="14.25" customHeight="1">
      <c r="B947" s="1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ht="14.25" customHeight="1">
      <c r="B948" s="1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ht="14.25" customHeight="1">
      <c r="B949" s="1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ht="14.25" customHeight="1">
      <c r="B950" s="1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ht="14.25" customHeight="1">
      <c r="B951" s="1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ht="14.25" customHeight="1">
      <c r="B952" s="1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ht="14.25" customHeight="1">
      <c r="B953" s="1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ht="14.25" customHeight="1">
      <c r="B954" s="1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ht="14.25" customHeight="1">
      <c r="B955" s="1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ht="14.25" customHeight="1">
      <c r="B956" s="1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ht="14.25" customHeight="1">
      <c r="B957" s="1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ht="14.25" customHeight="1">
      <c r="B958" s="1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ht="14.25" customHeight="1">
      <c r="B959" s="1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ht="14.25" customHeight="1">
      <c r="B960" s="1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ht="14.25" customHeight="1">
      <c r="B961" s="1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ht="14.25" customHeight="1">
      <c r="B962" s="1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ht="14.25" customHeight="1">
      <c r="B963" s="1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ht="14.25" customHeight="1">
      <c r="B964" s="1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ht="14.25" customHeight="1">
      <c r="B965" s="1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ht="14.25" customHeight="1">
      <c r="B966" s="1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ht="14.25" customHeight="1">
      <c r="B967" s="1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ht="14.25" customHeight="1">
      <c r="B968" s="1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ht="14.25" customHeight="1">
      <c r="B969" s="1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ht="14.25" customHeight="1">
      <c r="B970" s="1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ht="14.25" customHeight="1">
      <c r="B971" s="1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ht="14.25" customHeight="1">
      <c r="B972" s="1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ht="14.25" customHeight="1">
      <c r="B973" s="1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ht="14.25" customHeight="1">
      <c r="B974" s="1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ht="14.25" customHeight="1">
      <c r="B975" s="1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ht="14.25" customHeight="1">
      <c r="B976" s="1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ht="14.25" customHeight="1">
      <c r="B977" s="1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ht="14.25" customHeight="1">
      <c r="B978" s="1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ht="14.25" customHeight="1">
      <c r="B979" s="1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ht="14.25" customHeight="1">
      <c r="B980" s="1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ht="14.25" customHeight="1">
      <c r="B981" s="1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ht="14.25" customHeight="1">
      <c r="B982" s="1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ht="14.25" customHeight="1">
      <c r="B983" s="1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ht="14.25" customHeight="1">
      <c r="B984" s="1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ht="14.25" customHeight="1">
      <c r="B985" s="1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ht="14.25" customHeight="1">
      <c r="B986" s="1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ht="14.25" customHeight="1">
      <c r="B987" s="1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ht="14.25" customHeight="1">
      <c r="B988" s="1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ht="14.25" customHeight="1">
      <c r="B989" s="1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ht="14.25" customHeight="1">
      <c r="B990" s="1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ht="14.25" customHeight="1">
      <c r="B991" s="1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ht="14.25" customHeight="1">
      <c r="B992" s="1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ht="14.25" customHeight="1">
      <c r="B993" s="1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ht="14.25" customHeight="1">
      <c r="B994" s="1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ht="14.25" customHeight="1">
      <c r="B995" s="1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ht="14.25" customHeight="1">
      <c r="B996" s="1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ht="14.25" customHeight="1">
      <c r="B997" s="1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ht="14.25" customHeight="1">
      <c r="B998" s="1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ht="14.25" customHeight="1">
      <c r="B999" s="1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ht="14.25" customHeight="1">
      <c r="B1000" s="1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</sheetData>
  <mergeCells count="10">
    <mergeCell ref="W25:AC25"/>
    <mergeCell ref="W35:AC35"/>
    <mergeCell ref="U37:U43"/>
    <mergeCell ref="L4:N4"/>
    <mergeCell ref="P4:AC4"/>
    <mergeCell ref="W5:AC5"/>
    <mergeCell ref="U7:U13"/>
    <mergeCell ref="W15:AC15"/>
    <mergeCell ref="U17:U23"/>
    <mergeCell ref="U27:U33"/>
  </mergeCells>
  <conditionalFormatting sqref="E11:I11">
    <cfRule type="cellIs" dxfId="0" priority="1" operator="lessThan">
      <formula>0</formula>
    </cfRule>
  </conditionalFormatting>
  <conditionalFormatting sqref="E11:I11">
    <cfRule type="cellIs" dxfId="1" priority="2" operator="greaterThan">
      <formula>0</formula>
    </cfRule>
  </conditionalFormatting>
  <conditionalFormatting sqref="W7:AC13">
    <cfRule type="colorScale" priority="3">
      <colorScale>
        <cfvo type="min"/>
        <cfvo type="max"/>
        <color rgb="FFFCFCFF"/>
        <color rgb="FF63BE7B"/>
      </colorScale>
    </cfRule>
  </conditionalFormatting>
  <conditionalFormatting sqref="W17:AC23">
    <cfRule type="colorScale" priority="4">
      <colorScale>
        <cfvo type="min"/>
        <cfvo type="max"/>
        <color rgb="FFFCFCFF"/>
        <color rgb="FF63BE7B"/>
      </colorScale>
    </cfRule>
  </conditionalFormatting>
  <conditionalFormatting sqref="W27:AC33">
    <cfRule type="colorScale" priority="5">
      <colorScale>
        <cfvo type="min"/>
        <cfvo type="max"/>
        <color rgb="FFFCFCFF"/>
        <color rgb="FF63BE7B"/>
      </colorScale>
    </cfRule>
  </conditionalFormatting>
  <conditionalFormatting sqref="W37:AC43">
    <cfRule type="colorScale" priority="6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2EFD9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.86"/>
    <col customWidth="1" min="3" max="3" width="55.14"/>
    <col customWidth="1" min="4" max="4" width="11.14"/>
    <col customWidth="1" min="5" max="5" width="13.0"/>
    <col customWidth="1" min="6" max="7" width="11.14"/>
    <col customWidth="1" min="8" max="13" width="11.43"/>
    <col customWidth="1" min="14" max="26" width="8.86"/>
  </cols>
  <sheetData>
    <row r="1" ht="14.25" customHeight="1">
      <c r="B1" s="1"/>
      <c r="C1" s="2" t="s">
        <v>65</v>
      </c>
      <c r="D1" s="91" t="s">
        <v>66</v>
      </c>
      <c r="E1" s="91" t="s">
        <v>67</v>
      </c>
      <c r="F1" s="92" t="s">
        <v>68</v>
      </c>
      <c r="G1" s="93" t="s">
        <v>69</v>
      </c>
      <c r="H1" s="94" t="s">
        <v>70</v>
      </c>
      <c r="I1" s="95" t="s">
        <v>71</v>
      </c>
      <c r="J1" s="95" t="s">
        <v>72</v>
      </c>
      <c r="K1" s="95" t="s">
        <v>73</v>
      </c>
      <c r="L1" s="95" t="s">
        <v>74</v>
      </c>
      <c r="M1" s="95" t="s">
        <v>75</v>
      </c>
      <c r="N1" s="6"/>
      <c r="O1" s="1"/>
      <c r="P1" s="7"/>
      <c r="Q1" s="8"/>
      <c r="R1" s="9"/>
      <c r="S1" s="6"/>
      <c r="T1" s="10"/>
      <c r="U1" s="11"/>
      <c r="V1" s="12"/>
      <c r="W1" s="13"/>
      <c r="X1" s="6"/>
      <c r="Y1" s="6"/>
      <c r="Z1" s="6"/>
    </row>
    <row r="2" ht="14.25" customHeight="1">
      <c r="C2" s="21"/>
      <c r="D2" s="22"/>
      <c r="E2" s="22"/>
      <c r="F2" s="22"/>
      <c r="G2" s="22"/>
      <c r="H2" s="22"/>
      <c r="I2" s="22"/>
      <c r="J2" s="22"/>
      <c r="K2" s="22"/>
      <c r="L2" s="22"/>
      <c r="M2" s="22"/>
      <c r="N2" s="6"/>
      <c r="O2" s="6"/>
      <c r="P2" s="6"/>
      <c r="Q2" s="6"/>
      <c r="R2" s="6"/>
      <c r="S2" s="6"/>
      <c r="T2" s="17"/>
      <c r="U2" s="18"/>
      <c r="V2" s="19"/>
      <c r="W2" s="20"/>
      <c r="X2" s="6"/>
      <c r="Y2" s="6"/>
      <c r="Z2" s="6"/>
    </row>
    <row r="3" ht="14.25" customHeight="1">
      <c r="A3" s="23" t="s">
        <v>2</v>
      </c>
      <c r="C3" s="24" t="s">
        <v>76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6"/>
      <c r="O3" s="6"/>
      <c r="P3" s="6"/>
      <c r="Q3" s="6"/>
      <c r="R3" s="6"/>
      <c r="S3" s="6"/>
      <c r="T3" s="17"/>
      <c r="U3" s="18"/>
      <c r="V3" s="19"/>
      <c r="W3" s="20"/>
      <c r="X3" s="6"/>
      <c r="Y3" s="6"/>
      <c r="Z3" s="6"/>
    </row>
    <row r="4" ht="14.25" customHeight="1">
      <c r="B4" s="1"/>
      <c r="C4" s="28" t="s">
        <v>77</v>
      </c>
      <c r="D4" s="96">
        <v>107308.0</v>
      </c>
      <c r="E4" s="96">
        <v>88858.0</v>
      </c>
      <c r="F4" s="96">
        <v>92913.0</v>
      </c>
      <c r="G4" s="96">
        <v>113525.0</v>
      </c>
      <c r="H4" s="7">
        <f>(H5/366)*SUM('Pro-Forma Income Statement'!H5:K5)</f>
        <v>107892.0574</v>
      </c>
      <c r="I4" s="7">
        <f>(I5/365)*SUM('Pro-Forma Income Statement'!L5:O5)</f>
        <v>127704.0058</v>
      </c>
      <c r="J4" s="7">
        <f>(J5/365)*'Pro-Forma Income Statement'!J5</f>
        <v>112798.8117</v>
      </c>
      <c r="K4" s="7">
        <f>(K5/365)*'Pro-Forma Income Statement'!K5</f>
        <v>117592.7612</v>
      </c>
      <c r="L4" s="7">
        <f>(L5/366)*'Pro-Forma Income Statement'!L5</f>
        <v>124265.1519</v>
      </c>
      <c r="M4" s="7">
        <f>(M5/365)*'Pro-Forma Income Statement'!M5</f>
        <v>129968.6115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B5" s="1"/>
      <c r="C5" s="97" t="s">
        <v>78</v>
      </c>
      <c r="D5" s="14">
        <f>(D4/'Pro-Forma Income Statement'!G5)*91.25</f>
        <v>95.44276468</v>
      </c>
      <c r="E5" s="14">
        <f>(E4/'Pro-Forma Income Statement'!H5)*91.25</f>
        <v>73.51726342</v>
      </c>
      <c r="F5" s="14">
        <f>(F4/'Pro-Forma Income Statement'!I5)*91.25</f>
        <v>72.15522634</v>
      </c>
      <c r="G5" s="14">
        <f>(G4/'Pro-Forma Income Statement'!J5)*91.25</f>
        <v>80.21648018</v>
      </c>
      <c r="H5" s="14">
        <f t="shared" ref="H5:I5" si="1">AVERAGE(D5:G5)</f>
        <v>80.33293366</v>
      </c>
      <c r="I5" s="14">
        <f t="shared" si="1"/>
        <v>76.5554759</v>
      </c>
      <c r="J5" s="14">
        <f>AVERAGE(D5:$I$5)*4</f>
        <v>318.8134294</v>
      </c>
      <c r="K5" s="14">
        <f t="shared" ref="K5:M5" si="2">J5</f>
        <v>318.8134294</v>
      </c>
      <c r="L5" s="14">
        <f t="shared" si="2"/>
        <v>318.8134294</v>
      </c>
      <c r="M5" s="14">
        <f t="shared" si="2"/>
        <v>318.8134294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B6" s="1"/>
      <c r="C6" s="28" t="s">
        <v>79</v>
      </c>
      <c r="D6" s="96">
        <v>13098.0</v>
      </c>
      <c r="E6" s="96">
        <v>13151.0</v>
      </c>
      <c r="F6" s="96">
        <v>9375.0</v>
      </c>
      <c r="G6" s="96">
        <v>11504.0</v>
      </c>
      <c r="H6" s="7">
        <f>H7*SUM('Pro-Forma Income Statement'!H5:$K$5)</f>
        <v>12773.67635</v>
      </c>
      <c r="I6" s="7">
        <f>I7*SUM('Pro-Forma Income Statement'!L5:$O$5)</f>
        <v>14919.1435</v>
      </c>
      <c r="J6" s="7">
        <f>J7*'Pro-Forma Income Statement'!$P$5</f>
        <v>17221.37491</v>
      </c>
      <c r="K6" s="7">
        <f>K7*'Pro-Forma Income Statement'!$Q$5</f>
        <v>21792.5442</v>
      </c>
      <c r="L6" s="7">
        <f>L7*'Pro-Forma Income Statement'!$R$5</f>
        <v>27151.20283</v>
      </c>
      <c r="M6" s="7">
        <f>M7*'Pro-Forma Income Statement'!$S$5</f>
        <v>32728.49926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B7" s="1"/>
      <c r="C7" s="97" t="s">
        <v>80</v>
      </c>
      <c r="D7" s="43">
        <f>D6/(4*'Pro-Forma Income Statement'!$G$5)</f>
        <v>0.03191707117</v>
      </c>
      <c r="E7" s="43">
        <f>E6/(4*'Pro-Forma Income Statement'!$H$5)</f>
        <v>0.02980977596</v>
      </c>
      <c r="F7" s="43">
        <f>F6/(4*'Pro-Forma Income Statement'!$I$5)</f>
        <v>0.01994663875</v>
      </c>
      <c r="G7" s="43">
        <f>G6/(4*'Pro-Forma Income Statement'!$J$5)</f>
        <v>0.02227040421</v>
      </c>
      <c r="H7" s="43">
        <f t="shared" ref="H7:M7" si="3">AVERAGE(D7:G7)</f>
        <v>0.02598597252</v>
      </c>
      <c r="I7" s="43">
        <f t="shared" si="3"/>
        <v>0.02450319786</v>
      </c>
      <c r="J7" s="43">
        <f t="shared" si="3"/>
        <v>0.02317655334</v>
      </c>
      <c r="K7" s="43">
        <f t="shared" si="3"/>
        <v>0.02398403198</v>
      </c>
      <c r="L7" s="43">
        <f t="shared" si="3"/>
        <v>0.02441243893</v>
      </c>
      <c r="M7" s="43">
        <f t="shared" si="3"/>
        <v>0.02401905553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B8" s="1"/>
      <c r="C8" s="28" t="s">
        <v>81</v>
      </c>
      <c r="D8" s="96">
        <v>31519.0</v>
      </c>
      <c r="E8" s="96">
        <v>31815.0</v>
      </c>
      <c r="F8" s="96">
        <v>29588.0</v>
      </c>
      <c r="G8" s="96">
        <v>23753.0</v>
      </c>
      <c r="H8" s="7">
        <f>H9*SUM('Pro-Forma Income Statement'!H$5:$K7)</f>
        <v>31688.14694</v>
      </c>
      <c r="I8" s="7">
        <f>I9*SUM('Pro-Forma Income Statement'!L$5:$O7)</f>
        <v>37371.58841</v>
      </c>
      <c r="J8" s="7">
        <f>J9*'Pro-Forma Income Statement'!$P$5</f>
        <v>43613.2119</v>
      </c>
      <c r="K8" s="7">
        <f>K9*'Pro-Forma Income Statement'!$Q$5</f>
        <v>52364.41106</v>
      </c>
      <c r="L8" s="7">
        <f>L9*'Pro-Forma Income Statement'!$R$5</f>
        <v>67334.09333</v>
      </c>
      <c r="M8" s="7">
        <f>M9*'Pro-Forma Income Statement'!$S$5</f>
        <v>81158.83797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B9" s="1"/>
      <c r="C9" s="97" t="s">
        <v>80</v>
      </c>
      <c r="D9" s="43">
        <f>D8/(4*'Pro-Forma Income Statement'!$G$5)</f>
        <v>0.07680517379</v>
      </c>
      <c r="E9" s="43">
        <f>E8/(4*'Pro-Forma Income Statement'!$H$5)</f>
        <v>0.07211603848</v>
      </c>
      <c r="F9" s="43">
        <f>F8/(4*'Pro-Forma Income Statement'!$I$5)</f>
        <v>0.06295265572</v>
      </c>
      <c r="G9" s="43">
        <f>G8/(4*'Pro-Forma Income Statement'!$J$5)</f>
        <v>0.04598304166</v>
      </c>
      <c r="H9" s="43">
        <f t="shared" ref="H9:M9" si="4">AVERAGE(D9:G9)</f>
        <v>0.06446422741</v>
      </c>
      <c r="I9" s="43">
        <f t="shared" si="4"/>
        <v>0.06137899082</v>
      </c>
      <c r="J9" s="43">
        <f t="shared" si="4"/>
        <v>0.0586947289</v>
      </c>
      <c r="K9" s="43">
        <f t="shared" si="4"/>
        <v>0.0576302472</v>
      </c>
      <c r="L9" s="43">
        <f t="shared" si="4"/>
        <v>0.06054204858</v>
      </c>
      <c r="M9" s="43">
        <f t="shared" si="4"/>
        <v>0.05956150388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B10" s="1"/>
      <c r="C10" s="28" t="s">
        <v>82</v>
      </c>
      <c r="D10" s="96">
        <v>17225.0</v>
      </c>
      <c r="E10" s="96">
        <v>17910.0</v>
      </c>
      <c r="F10" s="96">
        <v>19113.0</v>
      </c>
      <c r="G10" s="96">
        <v>19238.0</v>
      </c>
      <c r="H10" s="7">
        <f>H11*SUM('Pro-Forma Income Statement'!H$5:$K9)</f>
        <v>26666.11529</v>
      </c>
      <c r="I10" s="7">
        <f>I11*SUM('Pro-Forma Income Statement'!L$5:$O9)</f>
        <v>30289.55976</v>
      </c>
      <c r="J10" s="7">
        <f>J11*'Pro-Forma Income Statement'!$P$5</f>
        <v>29291.86373</v>
      </c>
      <c r="K10" s="7">
        <f>K11*'Pro-Forma Income Statement'!$Q$5</f>
        <v>35536.31253</v>
      </c>
      <c r="L10" s="7">
        <f>L11*'Pro-Forma Income Statement'!$R$5</f>
        <v>44016.73758</v>
      </c>
      <c r="M10" s="7">
        <f>M11*'Pro-Forma Income Statement'!$S$5</f>
        <v>53742.49979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B11" s="1"/>
      <c r="C11" s="97" t="s">
        <v>80</v>
      </c>
      <c r="D11" s="43">
        <f>D10/(4*'Pro-Forma Income Statement'!$G$5)</f>
        <v>0.04197370217</v>
      </c>
      <c r="E11" s="43">
        <f>E10/(4*'Pro-Forma Income Statement'!$H$5)</f>
        <v>0.04059714755</v>
      </c>
      <c r="F11" s="43">
        <f>F10/(4*'Pro-Forma Income Statement'!$I$5)</f>
        <v>0.04066561136</v>
      </c>
      <c r="G11" s="43">
        <f>G10/(4*'Pro-Forma Income Statement'!$J$5)</f>
        <v>0.03724252749</v>
      </c>
      <c r="H11" s="43">
        <f t="shared" ref="H11:M11" si="5">AVERAGE(D11:G11)</f>
        <v>0.04011974714</v>
      </c>
      <c r="I11" s="43">
        <f t="shared" si="5"/>
        <v>0.03965625838</v>
      </c>
      <c r="J11" s="43">
        <f t="shared" si="5"/>
        <v>0.03942103609</v>
      </c>
      <c r="K11" s="43">
        <f t="shared" si="5"/>
        <v>0.03910989228</v>
      </c>
      <c r="L11" s="43">
        <f t="shared" si="5"/>
        <v>0.03957673347</v>
      </c>
      <c r="M11" s="43">
        <f t="shared" si="5"/>
        <v>0.03944098006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B12" s="1"/>
      <c r="C12" s="97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23" t="s">
        <v>2</v>
      </c>
      <c r="C13" s="24" t="s">
        <v>83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B14" s="1"/>
      <c r="C14" s="28" t="s">
        <v>84</v>
      </c>
      <c r="D14" s="96">
        <v>8274.0</v>
      </c>
      <c r="E14" s="96">
        <v>13896.0</v>
      </c>
      <c r="F14" s="96">
        <v>24663.0</v>
      </c>
      <c r="G14" s="96">
        <v>19246.0</v>
      </c>
      <c r="H14" s="7">
        <f>(H15/366)*SUM('Pro-Forma Income Statement'!H8:K8)</f>
        <v>17755.09195</v>
      </c>
      <c r="I14" s="7">
        <f>(I15/365)*SUM('Pro-Forma Income Statement'!L8:O8)</f>
        <v>17291.23582</v>
      </c>
      <c r="J14" s="7">
        <f>(J15/365)*'Pro-Forma Income Statement'!J8</f>
        <v>26870.86224</v>
      </c>
      <c r="K14" s="7">
        <f>(K15/365)*'Pro-Forma Income Statement'!K8</f>
        <v>15728.37548</v>
      </c>
      <c r="L14" s="7">
        <f>(L15/365)*'Pro-Forma Income Statement'!L8</f>
        <v>16071.13647</v>
      </c>
      <c r="M14" s="7">
        <f>(M15/365)*'Pro-Forma Income Statement'!M8</f>
        <v>16141.99008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B15" s="1"/>
      <c r="C15" s="97" t="s">
        <v>85</v>
      </c>
      <c r="D15" s="14">
        <f>D14/('Pro-Forma Income Statement'!G8)*91.25</f>
        <v>24.76554812</v>
      </c>
      <c r="E15" s="14">
        <f>E14/('Pro-Forma Income Statement'!H8)*91.25</f>
        <v>37.26372399</v>
      </c>
      <c r="F15" s="14">
        <f>F14/('Pro-Forma Income Statement'!I8)*91.25</f>
        <v>60.86541582</v>
      </c>
      <c r="G15" s="14">
        <f>G14/('Pro-Forma Income Statement'!J8)*91.25</f>
        <v>27.26972407</v>
      </c>
      <c r="H15" s="14">
        <f t="shared" ref="H15:I15" si="6">AVERAGE(D15:G15)</f>
        <v>37.541103</v>
      </c>
      <c r="I15" s="14">
        <f t="shared" si="6"/>
        <v>40.73499172</v>
      </c>
      <c r="J15" s="14">
        <f>AVERAGE(D$15:$I15)*4</f>
        <v>152.2936712</v>
      </c>
      <c r="K15" s="14">
        <f t="shared" ref="K15:M15" si="7">J15</f>
        <v>152.2936712</v>
      </c>
      <c r="L15" s="14">
        <f t="shared" si="7"/>
        <v>152.2936712</v>
      </c>
      <c r="M15" s="14">
        <f t="shared" si="7"/>
        <v>152.2936712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B16" s="1"/>
      <c r="C16" s="28" t="s">
        <v>86</v>
      </c>
      <c r="D16" s="96">
        <v>22436.0</v>
      </c>
      <c r="E16" s="96">
        <v>17436.0</v>
      </c>
      <c r="F16" s="96">
        <v>25446.0</v>
      </c>
      <c r="G16" s="96">
        <v>23333.0</v>
      </c>
      <c r="H16" s="7">
        <f>H17*SUM('Pro-Forma Income Statement'!H$5:$K5)</f>
        <v>23779.78556</v>
      </c>
      <c r="I16" s="7">
        <f>I17*SUM('Pro-Forma Income Statement'!L$5:$O5)</f>
        <v>28496.22428</v>
      </c>
      <c r="J16" s="7">
        <f>J17*'Pro-Forma Income Statement'!$P$5</f>
        <v>36128.69995</v>
      </c>
      <c r="K16" s="7">
        <f>K17*'Pro-Forma Income Statement'!$Q$5</f>
        <v>42925.89853</v>
      </c>
      <c r="L16" s="7">
        <f>L17*'Pro-Forma Income Statement'!$R$5</f>
        <v>53118.88367</v>
      </c>
      <c r="M16" s="7">
        <f>M17*'Pro-Forma Income Statement'!$S$5</f>
        <v>64869.42009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B17" s="1"/>
      <c r="C17" s="97" t="s">
        <v>80</v>
      </c>
      <c r="D17" s="43">
        <f>D16/(4*'Pro-Forma Income Statement'!$G$5)</f>
        <v>0.05467181317</v>
      </c>
      <c r="E17" s="43">
        <f>E16/(4*'Pro-Forma Income Statement'!$H$5)</f>
        <v>0.03952271718</v>
      </c>
      <c r="F17" s="43">
        <f>F16/(4*'Pro-Forma Income Statement'!$I$5)</f>
        <v>0.05413996477</v>
      </c>
      <c r="G17" s="43">
        <f>G16/(4*'Pro-Forma Income Statement'!$J$5)</f>
        <v>0.04516997057</v>
      </c>
      <c r="H17" s="43">
        <f t="shared" ref="H17:M17" si="8">AVERAGE(D17:G17)</f>
        <v>0.04837611642</v>
      </c>
      <c r="I17" s="43">
        <f t="shared" si="8"/>
        <v>0.04680219223</v>
      </c>
      <c r="J17" s="43">
        <f t="shared" si="8"/>
        <v>0.048622061</v>
      </c>
      <c r="K17" s="43">
        <f t="shared" si="8"/>
        <v>0.04724258506</v>
      </c>
      <c r="L17" s="43">
        <f t="shared" si="8"/>
        <v>0.04776073868</v>
      </c>
      <c r="M17" s="43">
        <f t="shared" si="8"/>
        <v>0.04760689424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B18" s="1"/>
      <c r="C18" s="28" t="s">
        <v>87</v>
      </c>
      <c r="D18" s="96">
        <v>10158.0</v>
      </c>
      <c r="E18" s="96">
        <v>6420.0</v>
      </c>
      <c r="F18" s="96">
        <v>5961.0</v>
      </c>
      <c r="G18" s="96">
        <v>6702.0</v>
      </c>
      <c r="H18" s="7">
        <f>H19*SUM('Pro-Forma Income Statement'!H$5:$K5)</f>
        <v>7983.24686</v>
      </c>
      <c r="I18" s="7">
        <f>I19*SUM('Pro-Forma Income Statement'!L$5:$O5)</f>
        <v>8592.639164</v>
      </c>
      <c r="J18" s="7">
        <f>J19*'Pro-Forma Income Statement'!$P$5</f>
        <v>10404.64156</v>
      </c>
      <c r="K18" s="7">
        <f>K19*'Pro-Forma Income Statement'!$Q$5</f>
        <v>13022.90951</v>
      </c>
      <c r="L18" s="7">
        <f>L19*'Pro-Forma Income Statement'!$R$5</f>
        <v>16318.08423</v>
      </c>
      <c r="M18" s="7">
        <f>M19*'Pro-Forma Income Statement'!$S$5</f>
        <v>19457.9084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B19" s="1"/>
      <c r="C19" s="97" t="s">
        <v>80</v>
      </c>
      <c r="D19" s="43">
        <f>D18/(4*'Pro-Forma Income Statement'!$G$5)</f>
        <v>0.02475290953</v>
      </c>
      <c r="E19" s="43">
        <f>E18/(4*'Pro-Forma Income Statement'!$H$5)</f>
        <v>0.01455241135</v>
      </c>
      <c r="F19" s="43">
        <f>F18/(4*'Pro-Forma Income Statement'!$I$5)</f>
        <v>0.01268287078</v>
      </c>
      <c r="G19" s="43">
        <f>G18/(4*'Pro-Forma Income Statement'!$J$5)</f>
        <v>0.01297429147</v>
      </c>
      <c r="H19" s="43">
        <f t="shared" ref="H19:M19" si="9">AVERAGE(D19:G19)</f>
        <v>0.01624062078</v>
      </c>
      <c r="I19" s="43">
        <f t="shared" si="9"/>
        <v>0.0141125486</v>
      </c>
      <c r="J19" s="43">
        <f t="shared" si="9"/>
        <v>0.01400258291</v>
      </c>
      <c r="K19" s="43">
        <f t="shared" si="9"/>
        <v>0.01433251094</v>
      </c>
      <c r="L19" s="43">
        <f t="shared" si="9"/>
        <v>0.01467206581</v>
      </c>
      <c r="M19" s="43">
        <f t="shared" si="9"/>
        <v>0.01427992706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B20" s="1"/>
      <c r="C20" s="28" t="s">
        <v>88</v>
      </c>
      <c r="D20" s="96">
        <v>11532.0</v>
      </c>
      <c r="E20" s="96">
        <v>16913.0</v>
      </c>
      <c r="F20" s="96">
        <v>9950.0</v>
      </c>
      <c r="G20" s="96">
        <v>12607.0</v>
      </c>
      <c r="H20" s="7">
        <f>H21*SUM('Pro-Forma Income Statement'!H$5:$K5)</f>
        <v>13765.41206</v>
      </c>
      <c r="I20" s="7">
        <f>I21*SUM('Pro-Forma Income Statement'!L$5:$O5)</f>
        <v>17035.50398</v>
      </c>
      <c r="J20" s="7">
        <f>J21*'Pro-Forma Income Statement'!$P$5</f>
        <v>18865.7683</v>
      </c>
      <c r="K20" s="7">
        <f>K21*'Pro-Forma Income Statement'!$Q$5</f>
        <v>24028.1629</v>
      </c>
      <c r="L20" s="7">
        <f>L21*'Pro-Forma Income Statement'!$R$5</f>
        <v>29978.07641</v>
      </c>
      <c r="M20" s="7">
        <f>M21*'Pro-Forma Income Statement'!$S$5</f>
        <v>36370.43647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B21" s="1"/>
      <c r="C21" s="97" t="s">
        <v>80</v>
      </c>
      <c r="D21" s="43">
        <f>D20/(4*'Pro-Forma Income Statement'!$G$5)</f>
        <v>0.02810105854</v>
      </c>
      <c r="E21" s="43">
        <f>E20/(4*'Pro-Forma Income Statement'!$H$5)</f>
        <v>0.038337217</v>
      </c>
      <c r="F21" s="43">
        <f>F20/(4*'Pro-Forma Income Statement'!$I$5)</f>
        <v>0.0211700326</v>
      </c>
      <c r="G21" s="43">
        <f>G20/(4*'Pro-Forma Income Statement'!$J$5)</f>
        <v>0.02440568375</v>
      </c>
      <c r="H21" s="43">
        <f t="shared" ref="H21:M21" si="10">AVERAGE(D21:G21)</f>
        <v>0.02800349797</v>
      </c>
      <c r="I21" s="43">
        <f t="shared" si="10"/>
        <v>0.02797910783</v>
      </c>
      <c r="J21" s="43">
        <f t="shared" si="10"/>
        <v>0.02538958054</v>
      </c>
      <c r="K21" s="43">
        <f t="shared" si="10"/>
        <v>0.02644446752</v>
      </c>
      <c r="L21" s="43">
        <f t="shared" si="10"/>
        <v>0.02695416347</v>
      </c>
      <c r="M21" s="43">
        <f t="shared" si="10"/>
        <v>0.02669182984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B22" s="1"/>
      <c r="C22" s="28" t="s">
        <v>89</v>
      </c>
      <c r="D22" s="96">
        <v>2505.0</v>
      </c>
      <c r="E22" s="96">
        <v>2795.0</v>
      </c>
      <c r="F22" s="96">
        <v>3017.0</v>
      </c>
      <c r="G22" s="96">
        <v>3318.0</v>
      </c>
      <c r="H22" s="7">
        <f>H23*SUM('Pro-Forma Income Statement'!H$5:$K5)</f>
        <v>3106.911073</v>
      </c>
      <c r="I22" s="7">
        <f>I23*SUM('Pro-Forma Income Statement'!L$5:$O5)</f>
        <v>3881.268032</v>
      </c>
      <c r="J22" s="7">
        <f>J23*'Pro-Forma Income Statement'!$P$5</f>
        <v>4743.911891</v>
      </c>
      <c r="K22" s="7">
        <f>K23*'Pro-Forma Income Statement'!$Q$5</f>
        <v>5793.117723</v>
      </c>
      <c r="L22" s="7">
        <f>L23*'Pro-Forma Income Statement'!$R$5</f>
        <v>7077.722049</v>
      </c>
      <c r="M22" s="7">
        <f>M23*'Pro-Forma Income Statement'!$S$5</f>
        <v>8686.074347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B23" s="1"/>
      <c r="C23" s="97" t="s">
        <v>80</v>
      </c>
      <c r="D23" s="43">
        <f>D22/(4*'Pro-Forma Income Statement'!$G$5)</f>
        <v>0.006104158138</v>
      </c>
      <c r="E23" s="43">
        <f>E22/(4*'Pro-Forma Income Statement'!$H$5)</f>
        <v>0.006335512417</v>
      </c>
      <c r="F23" s="43">
        <f>F22/(4*'Pro-Forma Income Statement'!$I$5)</f>
        <v>0.006419094306</v>
      </c>
      <c r="G23" s="43">
        <f>G22/(4*'Pro-Forma Income Statement'!$J$5)</f>
        <v>0.006423261577</v>
      </c>
      <c r="H23" s="43">
        <f t="shared" ref="H23:M23" si="11">AVERAGE(D23:G23)</f>
        <v>0.006320506609</v>
      </c>
      <c r="I23" s="43">
        <f t="shared" si="11"/>
        <v>0.006374593727</v>
      </c>
      <c r="J23" s="43">
        <f t="shared" si="11"/>
        <v>0.006384364055</v>
      </c>
      <c r="K23" s="43">
        <f t="shared" si="11"/>
        <v>0.006375681492</v>
      </c>
      <c r="L23" s="43">
        <f t="shared" si="11"/>
        <v>0.006363786471</v>
      </c>
      <c r="M23" s="43">
        <f t="shared" si="11"/>
        <v>0.006374606436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B24" s="1"/>
      <c r="C24" s="28" t="s">
        <v>90</v>
      </c>
      <c r="D24" s="96">
        <v>177465.0</v>
      </c>
      <c r="E24" s="96">
        <v>186723.0</v>
      </c>
      <c r="F24" s="96">
        <v>193519.0</v>
      </c>
      <c r="G24" s="96">
        <v>205801.0</v>
      </c>
      <c r="H24" s="7">
        <f>H25*SUM('Pro-Forma Income Statement'!H$5:$K5)</f>
        <v>207673.5893</v>
      </c>
      <c r="I24" s="7">
        <f>I25*SUM('Pro-Forma Income Statement'!L$5:$O5)</f>
        <v>252051.1207</v>
      </c>
      <c r="J24" s="7">
        <f>J25*'Pro-Forma Income Statement'!$P$5</f>
        <v>305875.8422</v>
      </c>
      <c r="K24" s="7">
        <f>K25*'Pro-Forma Income Statement'!$Q$5</f>
        <v>378017.7318</v>
      </c>
      <c r="L24" s="7">
        <f>L25*'Pro-Forma Income Statement'!$R$5</f>
        <v>462705.1521</v>
      </c>
      <c r="M24" s="7">
        <f>M25*'Pro-Forma Income Statement'!$S$5</f>
        <v>566887.1287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B25" s="1"/>
      <c r="C25" s="97" t="s">
        <v>80</v>
      </c>
      <c r="D25" s="43">
        <f>D24/(4*'Pro-Forma Income Statement'!$G$5)</f>
        <v>0.4324448798</v>
      </c>
      <c r="E25" s="43">
        <f>E24/(4*'Pro-Forma Income Statement'!$H$5)</f>
        <v>0.4232507639</v>
      </c>
      <c r="F25" s="43">
        <f>F24/(4*'Pro-Forma Income Statement'!$I$5)</f>
        <v>0.411739049</v>
      </c>
      <c r="G25" s="43">
        <f>G24/(4*'Pro-Forma Income Statement'!$J$5)</f>
        <v>0.3984067678</v>
      </c>
      <c r="H25" s="43">
        <f>AVERAGE(D25:F25)</f>
        <v>0.4224782309</v>
      </c>
      <c r="I25" s="43">
        <f t="shared" ref="I25:J25" si="12">AVERAGE(E25:H25)</f>
        <v>0.4139687029</v>
      </c>
      <c r="J25" s="43">
        <f t="shared" si="12"/>
        <v>0.4116481877</v>
      </c>
      <c r="K25" s="43">
        <f>AVERAGE(H25:J25)</f>
        <v>0.4160317072</v>
      </c>
      <c r="L25" s="43">
        <f>AVERAGE(H25:K25)</f>
        <v>0.4160317072</v>
      </c>
      <c r="M25" s="43">
        <f>AVERAGE(H25:L25)</f>
        <v>0.4160317072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B26" s="1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23" t="s">
        <v>2</v>
      </c>
      <c r="C27" s="98" t="s">
        <v>91</v>
      </c>
      <c r="D27" s="99">
        <f t="shared" ref="D27:M27" si="13">D4+D6+D8+D10-(D14+D16+D18+D20+D22+D24)</f>
        <v>-63220</v>
      </c>
      <c r="E27" s="99">
        <f t="shared" si="13"/>
        <v>-92449</v>
      </c>
      <c r="F27" s="99">
        <f t="shared" si="13"/>
        <v>-111567</v>
      </c>
      <c r="G27" s="99">
        <f t="shared" si="13"/>
        <v>-102987</v>
      </c>
      <c r="H27" s="99">
        <f t="shared" si="13"/>
        <v>-95044.0408</v>
      </c>
      <c r="I27" s="99">
        <f t="shared" si="13"/>
        <v>-117063.6945</v>
      </c>
      <c r="J27" s="99">
        <f t="shared" si="13"/>
        <v>-199964.4639</v>
      </c>
      <c r="K27" s="99">
        <f t="shared" si="13"/>
        <v>-252230.1669</v>
      </c>
      <c r="L27" s="99">
        <f t="shared" si="13"/>
        <v>-322501.8693</v>
      </c>
      <c r="M27" s="99">
        <f t="shared" si="13"/>
        <v>-414814.5095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23" t="s">
        <v>2</v>
      </c>
      <c r="B28" s="1"/>
      <c r="C28" s="68" t="s">
        <v>92</v>
      </c>
      <c r="D28" s="100" t="s">
        <v>21</v>
      </c>
      <c r="E28" s="101">
        <f t="shared" ref="E28:M28" si="14">E27-D27</f>
        <v>-29229</v>
      </c>
      <c r="F28" s="101">
        <f t="shared" si="14"/>
        <v>-19118</v>
      </c>
      <c r="G28" s="101">
        <f t="shared" si="14"/>
        <v>8580</v>
      </c>
      <c r="H28" s="101">
        <f t="shared" si="14"/>
        <v>7942.959197</v>
      </c>
      <c r="I28" s="101">
        <f t="shared" si="14"/>
        <v>-22019.65372</v>
      </c>
      <c r="J28" s="101">
        <f t="shared" si="14"/>
        <v>-82900.76938</v>
      </c>
      <c r="K28" s="101">
        <f t="shared" si="14"/>
        <v>-52265.70298</v>
      </c>
      <c r="L28" s="101">
        <f t="shared" si="14"/>
        <v>-70271.70242</v>
      </c>
      <c r="M28" s="101">
        <f t="shared" si="14"/>
        <v>-92312.64023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B29" s="1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23" t="s">
        <v>2</v>
      </c>
      <c r="B30" s="1"/>
      <c r="C30" s="24" t="s">
        <v>93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C31" s="6" t="s">
        <v>94</v>
      </c>
      <c r="D31" s="44">
        <v>657.0</v>
      </c>
      <c r="E31" s="44">
        <v>663.0</v>
      </c>
      <c r="F31" s="44">
        <v>882.0</v>
      </c>
      <c r="G31" s="44">
        <v>1041.0</v>
      </c>
      <c r="H31" s="102">
        <f>H32*SUM('Pro-Forma Income Statement'!H$5:$K5)</f>
        <v>3438.783797</v>
      </c>
      <c r="I31" s="102">
        <f>I32*SUM('Pro-Forma Income Statement'!L$5:$O5)</f>
        <v>4349.482447</v>
      </c>
      <c r="J31" s="102">
        <f>J32*'Pro-Forma Income Statement'!$P$5</f>
        <v>5518.379471</v>
      </c>
      <c r="K31" s="102">
        <f>K32*'Pro-Forma Income Statement'!$Q$5</f>
        <v>6729.951823</v>
      </c>
      <c r="L31" s="102">
        <f>L32*'Pro-Forma Income Statement'!$R$5</f>
        <v>8055.740451</v>
      </c>
      <c r="M31" s="102">
        <f>M32*'Pro-Forma Income Statement'!$S$5</f>
        <v>9953.870937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B32" s="1"/>
      <c r="C32" s="97" t="s">
        <v>95</v>
      </c>
      <c r="D32" s="43">
        <f>D31/'Pro-Forma Income Statement'!G5</f>
        <v>0.006403883268</v>
      </c>
      <c r="E32" s="43">
        <f>E31/'Pro-Forma Income Statement'!H5</f>
        <v>0.006011369921</v>
      </c>
      <c r="F32" s="43">
        <f>F31/'Pro-Forma Income Statement'!I5</f>
        <v>0.007506319095</v>
      </c>
      <c r="G32" s="43">
        <f>G31/'Pro-Forma Income Statement'!J5</f>
        <v>0.008061019049</v>
      </c>
      <c r="H32" s="43">
        <f t="shared" ref="H32:M32" si="15">AVERAGE(D32:G32)</f>
        <v>0.006995647833</v>
      </c>
      <c r="I32" s="43">
        <f t="shared" si="15"/>
        <v>0.007143588975</v>
      </c>
      <c r="J32" s="43">
        <f t="shared" si="15"/>
        <v>0.007426643738</v>
      </c>
      <c r="K32" s="43">
        <f t="shared" si="15"/>
        <v>0.007406724899</v>
      </c>
      <c r="L32" s="43">
        <f t="shared" si="15"/>
        <v>0.007243151361</v>
      </c>
      <c r="M32" s="43">
        <f t="shared" si="15"/>
        <v>0.007305027243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C33" s="6" t="s">
        <v>96</v>
      </c>
      <c r="D33" s="44">
        <v>222.0</v>
      </c>
      <c r="E33" s="44">
        <v>690.0</v>
      </c>
      <c r="F33" s="44">
        <v>410.0</v>
      </c>
      <c r="G33" s="44">
        <v>1077.0</v>
      </c>
      <c r="H33" s="102">
        <f>H34*SUM('Pro-Forma Income Statement'!H$5:$K5)</f>
        <v>2488.422086</v>
      </c>
      <c r="I33" s="102">
        <f>I34*SUM('Pro-Forma Income Statement'!L$5:$O5)</f>
        <v>3523.439698</v>
      </c>
      <c r="J33" s="102">
        <f>J34*'Pro-Forma Income Statement'!$P$5</f>
        <v>4212.787845</v>
      </c>
      <c r="K33" s="102">
        <f>K34*'Pro-Forma Income Statement'!$Q$5</f>
        <v>5646.78886</v>
      </c>
      <c r="L33" s="102">
        <f>L34*'Pro-Forma Income Statement'!$R$5</f>
        <v>6320.949775</v>
      </c>
      <c r="M33" s="102">
        <f>M34*'Pro-Forma Income Statement'!$S$5</f>
        <v>7955.729785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B34" s="1"/>
      <c r="C34" s="97" t="s">
        <v>95</v>
      </c>
      <c r="D34" s="103">
        <f>D33/'Pro-Forma Income Statement'!G5</f>
        <v>0.002163869232</v>
      </c>
      <c r="E34" s="103">
        <f>E33/'Pro-Forma Income Statement'!H5</f>
        <v>0.006256176841</v>
      </c>
      <c r="F34" s="103">
        <f>F33/'Pro-Forma Income Statement'!I5</f>
        <v>0.003489332006</v>
      </c>
      <c r="G34" s="103">
        <f>G33/'Pro-Forma Income Statement'!J5</f>
        <v>0.008339786278</v>
      </c>
      <c r="H34" s="103">
        <f t="shared" ref="H34:M34" si="16">AVERAGE(D34:G34)</f>
        <v>0.005062291089</v>
      </c>
      <c r="I34" s="103">
        <f t="shared" si="16"/>
        <v>0.005786896554</v>
      </c>
      <c r="J34" s="103">
        <f t="shared" si="16"/>
        <v>0.005669576482</v>
      </c>
      <c r="K34" s="103">
        <f t="shared" si="16"/>
        <v>0.006214637601</v>
      </c>
      <c r="L34" s="103">
        <f t="shared" si="16"/>
        <v>0.005683350431</v>
      </c>
      <c r="M34" s="103">
        <f t="shared" si="16"/>
        <v>0.005838615267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B35" s="1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B36" s="1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B37" s="1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B38" s="1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.25" customHeight="1">
      <c r="B39" s="1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B40" s="1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B41" s="1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B42" s="1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B43" s="1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.25" customHeight="1">
      <c r="B44" s="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B45" s="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B46" s="1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B47" s="1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B48" s="1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.25" customHeight="1">
      <c r="B49" s="1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B50" s="1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B51" s="1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B52" s="1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B53" s="1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B54" s="1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B55" s="1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B56" s="1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.25" customHeight="1">
      <c r="B57" s="1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B58" s="1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B59" s="1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B60" s="1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B61" s="1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B62" s="1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B63" s="1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B64" s="1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B65" s="1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.25" customHeight="1">
      <c r="B66" s="1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B67" s="1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B68" s="1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B69" s="1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B70" s="1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B71" s="1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B72" s="1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B73" s="1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B74" s="1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B75" s="1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B81" s="1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B82" s="1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.25" customHeight="1">
      <c r="B83" s="1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B84" s="1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B85" s="1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B86" s="1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B87" s="1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B88" s="1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B89" s="1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B90" s="1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B91" s="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B92" s="1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B93" s="1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B94" s="1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B95" s="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B96" s="1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B97" s="1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B98" s="1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B99" s="1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B100" s="1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B101" s="1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B102" s="1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B103" s="1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B104" s="1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B105" s="1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B106" s="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B107" s="1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B108" s="1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B109" s="1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B110" s="1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B111" s="1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B112" s="1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B113" s="1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B114" s="1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B115" s="1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B116" s="1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B117" s="1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.25" customHeight="1">
      <c r="B118" s="1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.25" customHeight="1">
      <c r="B119" s="1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B120" s="1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B121" s="1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B122" s="1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B123" s="1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B124" s="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B125" s="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B126" s="1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B127" s="1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B128" s="1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B129" s="1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B130" s="1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B131" s="1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B132" s="1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B133" s="1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B134" s="1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B135" s="1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B136" s="1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B137" s="1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B138" s="1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B139" s="1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B140" s="1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B141" s="1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B142" s="1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B143" s="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B144" s="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B145" s="1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B146" s="1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customHeight="1">
      <c r="B147" s="1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B148" s="1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B149" s="1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customHeight="1">
      <c r="B150" s="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customHeight="1">
      <c r="B151" s="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customHeight="1">
      <c r="B152" s="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customHeight="1">
      <c r="B153" s="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customHeight="1">
      <c r="B154" s="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B155" s="1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B156" s="1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customHeight="1">
      <c r="B157" s="1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.25" customHeight="1">
      <c r="B158" s="1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customHeight="1">
      <c r="B159" s="1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customHeight="1">
      <c r="B160" s="1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customHeight="1">
      <c r="B161" s="1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customHeight="1">
      <c r="B162" s="1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B163" s="1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B164" s="1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B165" s="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B166" s="1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customHeight="1">
      <c r="B167" s="1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B168" s="1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B169" s="1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B170" s="1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B171" s="1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customHeight="1">
      <c r="B172" s="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customHeight="1">
      <c r="B173" s="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.25" customHeight="1">
      <c r="B174" s="1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customHeight="1">
      <c r="B175" s="1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customHeight="1">
      <c r="B176" s="1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B177" s="1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B178" s="1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customHeight="1">
      <c r="B179" s="1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B180" s="1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B181" s="1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B182" s="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B183" s="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B184" s="1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.25" customHeight="1">
      <c r="B185" s="1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.25" customHeight="1">
      <c r="B186" s="1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.25" customHeight="1">
      <c r="B187" s="1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B188" s="1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B189" s="1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B190" s="1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B191" s="1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customHeight="1">
      <c r="B192" s="1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customHeight="1">
      <c r="B193" s="1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.25" customHeight="1">
      <c r="B194" s="1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customHeight="1">
      <c r="B195" s="1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B196" s="1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B197" s="1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B198" s="1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customHeight="1">
      <c r="B199" s="1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B200" s="1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B201" s="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customHeight="1">
      <c r="B202" s="1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customHeight="1">
      <c r="B203" s="1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B204" s="1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B205" s="1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B206" s="1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customHeight="1">
      <c r="B207" s="1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B208" s="1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B209" s="1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B210" s="1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B211" s="1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B212" s="1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B213" s="1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B214" s="1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B215" s="1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B216" s="1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B217" s="1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B218" s="1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B219" s="1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B220" s="1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B221" s="1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B222" s="1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B223" s="1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B224" s="1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B225" s="1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B226" s="1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B227" s="1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B228" s="1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B229" s="1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B230" s="1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B231" s="1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B232" s="1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B233" s="1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B234" s="1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B235" s="1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B236" s="1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B237" s="1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B238" s="1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B239" s="1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customHeight="1">
      <c r="B240" s="1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B241" s="1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B242" s="1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customHeight="1">
      <c r="B243" s="1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B244" s="1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B245" s="1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B246" s="1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B247" s="1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B248" s="1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B249" s="1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.25" customHeight="1">
      <c r="B250" s="1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.25" customHeight="1">
      <c r="B251" s="1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B252" s="1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.25" customHeight="1">
      <c r="B253" s="1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.25" customHeight="1">
      <c r="B254" s="1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.25" customHeight="1">
      <c r="B255" s="1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customHeight="1">
      <c r="B256" s="1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customHeight="1">
      <c r="B257" s="1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customHeight="1">
      <c r="B258" s="1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B259" s="1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customHeight="1">
      <c r="B260" s="1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customHeight="1">
      <c r="B261" s="1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customHeight="1">
      <c r="B262" s="1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customHeight="1">
      <c r="B263" s="1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customHeight="1">
      <c r="B264" s="1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customHeight="1">
      <c r="B265" s="1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customHeight="1">
      <c r="B266" s="1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customHeight="1">
      <c r="B267" s="1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B268" s="1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B269" s="1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B270" s="1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B271" s="1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B272" s="1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customHeight="1">
      <c r="B273" s="1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.25" customHeight="1">
      <c r="B274" s="1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.25" customHeight="1">
      <c r="B275" s="1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.25" customHeight="1">
      <c r="B276" s="1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B277" s="1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customHeight="1">
      <c r="B278" s="1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customHeight="1">
      <c r="B279" s="1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B280" s="1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B281" s="1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customHeight="1">
      <c r="B282" s="1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B283" s="1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B284" s="1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.25" customHeight="1">
      <c r="B285" s="1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.25" customHeight="1">
      <c r="B286" s="1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.25" customHeight="1">
      <c r="B287" s="1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customHeight="1">
      <c r="B288" s="1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customHeight="1">
      <c r="B289" s="1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customHeight="1">
      <c r="B290" s="1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customHeight="1">
      <c r="B291" s="1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1">
      <c r="B292" s="1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1">
      <c r="B293" s="1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1">
      <c r="B294" s="1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1">
      <c r="B295" s="1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1">
      <c r="B296" s="1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B297" s="1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B298" s="1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B299" s="1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B300" s="1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.25" customHeight="1">
      <c r="B301" s="1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B302" s="1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B303" s="1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B304" s="1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B305" s="1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B306" s="1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B307" s="1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B308" s="1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B309" s="1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B310" s="1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B311" s="1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B312" s="1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B313" s="1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B314" s="1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B315" s="1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B316" s="1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B317" s="1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B318" s="1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B319" s="1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B320" s="1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B321" s="1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B322" s="1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B323" s="1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B324" s="1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B325" s="1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B326" s="1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B327" s="1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B328" s="1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B329" s="1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B330" s="1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B331" s="1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B332" s="1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B333" s="1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B334" s="1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B335" s="1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B336" s="1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B337" s="1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B338" s="1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B339" s="1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B340" s="1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B341" s="1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B342" s="1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B343" s="1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B344" s="1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B345" s="1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B346" s="1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B347" s="1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B348" s="1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B349" s="1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B350" s="1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B351" s="1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B352" s="1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B353" s="1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B354" s="1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B355" s="1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B356" s="1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B357" s="1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B358" s="1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B359" s="1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B360" s="1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B361" s="1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B362" s="1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B363" s="1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B364" s="1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B365" s="1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B366" s="1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B367" s="1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B368" s="1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B369" s="1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B370" s="1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B371" s="1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B372" s="1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B373" s="1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B374" s="1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B375" s="1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B376" s="1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B377" s="1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B378" s="1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B379" s="1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B380" s="1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B381" s="1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B382" s="1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B383" s="1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B384" s="1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B385" s="1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B386" s="1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B387" s="1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B388" s="1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B389" s="1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B390" s="1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B391" s="1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B392" s="1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B393" s="1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B394" s="1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B395" s="1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B396" s="1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B397" s="1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B398" s="1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B399" s="1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B400" s="1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B401" s="1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B402" s="1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B403" s="1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B404" s="1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B405" s="1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B406" s="1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B407" s="1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B408" s="1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B409" s="1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B410" s="1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B411" s="1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B412" s="1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B413" s="1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B414" s="1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B415" s="1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B416" s="1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B417" s="1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B418" s="1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B419" s="1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B420" s="1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B421" s="1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B422" s="1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B423" s="1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B424" s="1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B425" s="1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B426" s="1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B427" s="1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B428" s="1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B429" s="1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B430" s="1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B431" s="1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B432" s="1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B433" s="1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B434" s="1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B435" s="1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B436" s="1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B437" s="1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B438" s="1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B439" s="1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B440" s="1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B441" s="1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B442" s="1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B443" s="1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B444" s="1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B445" s="1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B446" s="1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B447" s="1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B448" s="1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B449" s="1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B450" s="1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B451" s="1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B452" s="1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B453" s="1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B454" s="1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B455" s="1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B456" s="1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B457" s="1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B458" s="1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B459" s="1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B460" s="1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B461" s="1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B462" s="1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B463" s="1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B464" s="1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B465" s="1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B466" s="1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B467" s="1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B468" s="1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B469" s="1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B470" s="1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B471" s="1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B472" s="1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B473" s="1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B474" s="1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B475" s="1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B476" s="1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B477" s="1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B478" s="1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B479" s="1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B480" s="1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B481" s="1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B482" s="1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B483" s="1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B484" s="1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B485" s="1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B486" s="1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B487" s="1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B488" s="1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B489" s="1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B490" s="1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B491" s="1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B492" s="1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B493" s="1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B494" s="1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B495" s="1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B496" s="1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B497" s="1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B498" s="1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B499" s="1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B500" s="1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B501" s="1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B502" s="1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B503" s="1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B504" s="1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B505" s="1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B506" s="1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B507" s="1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B508" s="1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B509" s="1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B510" s="1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B511" s="1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B512" s="1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B513" s="1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B514" s="1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B515" s="1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B516" s="1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B517" s="1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B518" s="1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B519" s="1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B520" s="1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B521" s="1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B522" s="1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B523" s="1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B524" s="1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B525" s="1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B526" s="1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B527" s="1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B528" s="1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B529" s="1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B530" s="1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B531" s="1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B532" s="1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B533" s="1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B534" s="1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B535" s="1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B536" s="1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B537" s="1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B538" s="1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B539" s="1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B540" s="1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B541" s="1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B542" s="1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B543" s="1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B544" s="1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B545" s="1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B546" s="1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B547" s="1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B548" s="1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B549" s="1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B550" s="1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B551" s="1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B552" s="1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B553" s="1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B554" s="1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B555" s="1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B556" s="1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B557" s="1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B558" s="1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B559" s="1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B560" s="1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B561" s="1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B562" s="1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B563" s="1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B564" s="1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B565" s="1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B566" s="1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B567" s="1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B568" s="1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B569" s="1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B570" s="1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B571" s="1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B572" s="1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B573" s="1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B574" s="1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B575" s="1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B576" s="1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B577" s="1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B578" s="1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B579" s="1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B580" s="1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B581" s="1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B582" s="1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B583" s="1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B584" s="1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B585" s="1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B586" s="1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B587" s="1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B588" s="1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B589" s="1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B590" s="1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B591" s="1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B592" s="1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B593" s="1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B594" s="1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B595" s="1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B596" s="1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B597" s="1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B598" s="1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B599" s="1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B600" s="1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B601" s="1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B602" s="1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B603" s="1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B604" s="1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B605" s="1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B606" s="1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B607" s="1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B608" s="1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B609" s="1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B610" s="1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B611" s="1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B612" s="1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B613" s="1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B614" s="1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B615" s="1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B616" s="1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B617" s="1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B618" s="1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B619" s="1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B620" s="1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B621" s="1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B622" s="1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B623" s="1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B624" s="1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B625" s="1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B626" s="1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B627" s="1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B628" s="1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B629" s="1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B630" s="1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B631" s="1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B632" s="1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B633" s="1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B634" s="1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B635" s="1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B636" s="1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B637" s="1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B638" s="1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B639" s="1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B640" s="1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B641" s="1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B642" s="1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B643" s="1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B644" s="1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B645" s="1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B646" s="1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B647" s="1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B648" s="1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B649" s="1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B650" s="1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B651" s="1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B652" s="1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B653" s="1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B654" s="1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B655" s="1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B656" s="1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B657" s="1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B658" s="1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B659" s="1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B660" s="1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B661" s="1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B662" s="1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B663" s="1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B664" s="1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B665" s="1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B666" s="1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B667" s="1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B668" s="1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B669" s="1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B670" s="1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B671" s="1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B672" s="1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B673" s="1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B674" s="1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B675" s="1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B676" s="1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B677" s="1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B678" s="1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B679" s="1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B680" s="1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B681" s="1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B682" s="1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B683" s="1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B684" s="1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B685" s="1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B686" s="1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B687" s="1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B688" s="1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B689" s="1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B690" s="1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B691" s="1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B692" s="1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B693" s="1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B694" s="1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B695" s="1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B696" s="1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B697" s="1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B698" s="1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B699" s="1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B700" s="1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B701" s="1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B702" s="1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B703" s="1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B704" s="1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B705" s="1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B706" s="1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B707" s="1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B708" s="1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B709" s="1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B710" s="1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B711" s="1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B712" s="1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B713" s="1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B714" s="1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B715" s="1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B716" s="1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B717" s="1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B718" s="1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B719" s="1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B720" s="1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B721" s="1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B722" s="1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B723" s="1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B724" s="1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B725" s="1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B726" s="1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B727" s="1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B728" s="1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B729" s="1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B730" s="1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B731" s="1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B732" s="1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B733" s="1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B734" s="1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B735" s="1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B736" s="1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B737" s="1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B738" s="1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B739" s="1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B740" s="1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B741" s="1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B742" s="1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B743" s="1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B744" s="1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B745" s="1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B746" s="1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B747" s="1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B748" s="1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B749" s="1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B750" s="1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B751" s="1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B752" s="1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B753" s="1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B754" s="1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B755" s="1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B756" s="1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B757" s="1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B758" s="1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B759" s="1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B760" s="1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B761" s="1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B762" s="1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B763" s="1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B764" s="1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B765" s="1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B766" s="1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B767" s="1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B768" s="1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B769" s="1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B770" s="1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B771" s="1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B772" s="1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B773" s="1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B774" s="1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B775" s="1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B776" s="1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B777" s="1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B778" s="1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B779" s="1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B780" s="1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B781" s="1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B782" s="1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B783" s="1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B784" s="1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B785" s="1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B786" s="1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B787" s="1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B788" s="1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B789" s="1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B790" s="1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B791" s="1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B792" s="1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B793" s="1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B794" s="1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B795" s="1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B796" s="1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B797" s="1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B798" s="1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B799" s="1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B800" s="1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B801" s="1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B802" s="1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B803" s="1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B804" s="1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B805" s="1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B806" s="1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B807" s="1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B808" s="1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B809" s="1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B810" s="1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B811" s="1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B812" s="1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B813" s="1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B814" s="1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B815" s="1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B816" s="1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B817" s="1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B818" s="1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B819" s="1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B820" s="1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B821" s="1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B822" s="1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B823" s="1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B824" s="1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B825" s="1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B826" s="1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B827" s="1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B828" s="1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B829" s="1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B830" s="1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B831" s="1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B832" s="1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B833" s="1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B834" s="1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B835" s="1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B836" s="1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B837" s="1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B838" s="1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B839" s="1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B840" s="1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B841" s="1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B842" s="1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B843" s="1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B844" s="1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B845" s="1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B846" s="1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B847" s="1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B848" s="1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B849" s="1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B850" s="1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B851" s="1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B852" s="1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B853" s="1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B854" s="1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B855" s="1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B856" s="1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B857" s="1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B858" s="1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B859" s="1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B860" s="1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B861" s="1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B862" s="1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B863" s="1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B864" s="1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B865" s="1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B866" s="1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B867" s="1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B868" s="1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B869" s="1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B870" s="1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B871" s="1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B872" s="1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B873" s="1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B874" s="1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B875" s="1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B876" s="1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B877" s="1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B878" s="1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B879" s="1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B880" s="1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B881" s="1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B882" s="1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B883" s="1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B884" s="1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B885" s="1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B886" s="1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B887" s="1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B888" s="1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B889" s="1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B890" s="1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B891" s="1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B892" s="1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B893" s="1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B894" s="1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B895" s="1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B896" s="1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B897" s="1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B898" s="1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B899" s="1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B900" s="1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B901" s="1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B902" s="1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B903" s="1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B904" s="1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B905" s="1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B906" s="1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B907" s="1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B908" s="1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B909" s="1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B910" s="1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B911" s="1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B912" s="1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B913" s="1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B914" s="1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B915" s="1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B916" s="1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B917" s="1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B918" s="1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B919" s="1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B920" s="1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B921" s="1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B922" s="1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B923" s="1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B924" s="1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B925" s="1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B926" s="1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B927" s="1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B928" s="1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B929" s="1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B930" s="1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B931" s="1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B932" s="1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B933" s="1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B934" s="1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B935" s="1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B936" s="1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B937" s="1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B938" s="1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B939" s="1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B940" s="1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B941" s="1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B942" s="1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B943" s="1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B944" s="1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B945" s="1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B946" s="1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B947" s="1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B948" s="1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B949" s="1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B950" s="1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B951" s="1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B952" s="1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B953" s="1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B954" s="1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B955" s="1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B956" s="1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B957" s="1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B958" s="1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B959" s="1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B960" s="1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B961" s="1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B962" s="1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B963" s="1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B964" s="1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B965" s="1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B966" s="1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B967" s="1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B968" s="1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B969" s="1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B970" s="1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B971" s="1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B972" s="1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B973" s="1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B974" s="1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B975" s="1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B976" s="1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B977" s="1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B978" s="1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B979" s="1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B980" s="1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B981" s="1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B982" s="1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B983" s="1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B984" s="1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B985" s="1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B986" s="1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B987" s="1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B988" s="1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B989" s="1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B990" s="1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B991" s="1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B992" s="1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B993" s="1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B994" s="1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B995" s="1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B996" s="1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B997" s="1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B998" s="1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B999" s="1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.25" customHeight="1">
      <c r="B1000" s="1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F5496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.86"/>
    <col customWidth="1" min="3" max="3" width="50.57"/>
    <col customWidth="1" min="4" max="5" width="11.0"/>
    <col customWidth="1" min="6" max="9" width="11.43"/>
    <col customWidth="1" min="10" max="10" width="12.14"/>
    <col customWidth="1" min="11" max="17" width="11.43"/>
    <col customWidth="1" min="18" max="19" width="13.14"/>
    <col customWidth="1" min="20" max="23" width="11.14"/>
    <col customWidth="1" min="24" max="24" width="5.43"/>
    <col customWidth="1" min="25" max="25" width="8.86"/>
    <col customWidth="1" min="26" max="29" width="5.43"/>
  </cols>
  <sheetData>
    <row r="1" ht="14.25" customHeight="1">
      <c r="B1" s="1"/>
      <c r="C1" s="2" t="s">
        <v>97</v>
      </c>
      <c r="D1" s="91" t="s">
        <v>98</v>
      </c>
      <c r="E1" s="92" t="s">
        <v>99</v>
      </c>
      <c r="F1" s="104" t="s">
        <v>100</v>
      </c>
      <c r="G1" s="105" t="s">
        <v>66</v>
      </c>
      <c r="H1" s="106" t="s">
        <v>67</v>
      </c>
      <c r="I1" s="107" t="s">
        <v>68</v>
      </c>
      <c r="J1" s="107" t="s">
        <v>69</v>
      </c>
      <c r="K1" s="95" t="s">
        <v>101</v>
      </c>
      <c r="L1" s="95" t="s">
        <v>102</v>
      </c>
      <c r="M1" s="95" t="s">
        <v>103</v>
      </c>
      <c r="N1" s="95" t="s">
        <v>104</v>
      </c>
      <c r="O1" s="108" t="s">
        <v>105</v>
      </c>
      <c r="P1" s="109">
        <v>2026.0</v>
      </c>
      <c r="Q1" s="110">
        <f t="shared" ref="Q1:S1" si="1">P1+1</f>
        <v>2027</v>
      </c>
      <c r="R1" s="110">
        <f t="shared" si="1"/>
        <v>2028</v>
      </c>
      <c r="S1" s="111">
        <f t="shared" si="1"/>
        <v>2029</v>
      </c>
      <c r="Y1" s="6"/>
      <c r="Z1" s="10"/>
      <c r="AA1" s="11"/>
      <c r="AB1" s="12"/>
      <c r="AC1" s="13"/>
    </row>
    <row r="2" ht="14.25" customHeight="1">
      <c r="A2" s="23" t="s">
        <v>2</v>
      </c>
      <c r="C2" s="24" t="s">
        <v>3</v>
      </c>
      <c r="D2" s="24"/>
      <c r="E2" s="24"/>
      <c r="F2" s="112"/>
      <c r="G2" s="112"/>
      <c r="H2" s="24"/>
      <c r="I2" s="24"/>
      <c r="J2" s="24"/>
      <c r="K2" s="24"/>
      <c r="L2" s="24"/>
      <c r="M2" s="24"/>
      <c r="N2" s="24"/>
      <c r="O2" s="24"/>
      <c r="P2" s="60"/>
      <c r="Q2" s="24"/>
      <c r="S2" s="113"/>
      <c r="Y2" s="6"/>
      <c r="Z2" s="17"/>
      <c r="AA2" s="17"/>
      <c r="AB2" s="17"/>
      <c r="AC2" s="17"/>
    </row>
    <row r="3" ht="14.25" customHeight="1">
      <c r="C3" s="28" t="s">
        <v>6</v>
      </c>
      <c r="D3" s="114">
        <f t="shared" ref="D3:J3" si="2">D5-D4</f>
        <v>15763.8</v>
      </c>
      <c r="E3" s="114">
        <f t="shared" si="2"/>
        <v>17300.8</v>
      </c>
      <c r="F3" s="114">
        <f t="shared" si="2"/>
        <v>21400.8</v>
      </c>
      <c r="G3" s="114">
        <f t="shared" si="2"/>
        <v>20518.8</v>
      </c>
      <c r="H3" s="114">
        <f t="shared" si="2"/>
        <v>22058.2</v>
      </c>
      <c r="I3" s="114">
        <f t="shared" si="2"/>
        <v>23500.2</v>
      </c>
      <c r="J3" s="114">
        <f t="shared" si="2"/>
        <v>25828</v>
      </c>
      <c r="K3" s="76">
        <f>'Revenue Build'!K13</f>
        <v>26150.85</v>
      </c>
      <c r="L3" s="76">
        <f>'Revenue Build'!L13</f>
        <v>26477.73563</v>
      </c>
      <c r="M3" s="76">
        <f>'Revenue Build'!M13</f>
        <v>26808.70732</v>
      </c>
      <c r="N3" s="76">
        <f>'Revenue Build'!N13</f>
        <v>27143.81616</v>
      </c>
      <c r="O3" s="76">
        <f>'Revenue Build'!O13</f>
        <v>27686.69249</v>
      </c>
      <c r="P3" s="115">
        <f>SUM('Revenue Build'!P13:S13)</f>
        <v>122215.7655</v>
      </c>
      <c r="Q3" s="76">
        <f>SUM('Revenue Build'!T13:W13)</f>
        <v>138904.7887</v>
      </c>
      <c r="R3" s="76">
        <f>SUM('Revenue Build'!X13:AA13)</f>
        <v>157872.761</v>
      </c>
      <c r="S3" s="116">
        <f>SUM('Revenue Build'!AB13:AE13)</f>
        <v>179430.8814</v>
      </c>
      <c r="Y3" s="6"/>
      <c r="Z3" s="17"/>
      <c r="AA3" s="17"/>
      <c r="AB3" s="17"/>
      <c r="AC3" s="17"/>
    </row>
    <row r="4" ht="14.25" customHeight="1">
      <c r="C4" s="28" t="s">
        <v>106</v>
      </c>
      <c r="D4" s="114">
        <f t="shared" ref="D4:J4" si="3">0.8*D5</f>
        <v>63055.2</v>
      </c>
      <c r="E4" s="114">
        <f t="shared" si="3"/>
        <v>69203.2</v>
      </c>
      <c r="F4" s="114">
        <f t="shared" si="3"/>
        <v>85603.2</v>
      </c>
      <c r="G4" s="114">
        <f t="shared" si="3"/>
        <v>82075.2</v>
      </c>
      <c r="H4" s="114">
        <f t="shared" si="3"/>
        <v>88232.8</v>
      </c>
      <c r="I4" s="114">
        <f t="shared" si="3"/>
        <v>94000.8</v>
      </c>
      <c r="J4" s="114">
        <f t="shared" si="3"/>
        <v>103312</v>
      </c>
      <c r="K4" s="76">
        <f>'Revenue Build'!K4</f>
        <v>108477.6</v>
      </c>
      <c r="L4" s="76">
        <f>'Revenue Build'!L4</f>
        <v>116179.5096</v>
      </c>
      <c r="M4" s="76">
        <f>'Revenue Build'!M4</f>
        <v>121988.4851</v>
      </c>
      <c r="N4" s="76">
        <f>'Revenue Build'!N4</f>
        <v>128087.9093</v>
      </c>
      <c r="O4" s="76">
        <f>'Revenue Build'!O4</f>
        <v>134492.3048</v>
      </c>
      <c r="P4" s="115">
        <f>SUM('Revenue Build'!P4:S4)</f>
        <v>620835.829</v>
      </c>
      <c r="Q4" s="76">
        <f>SUM('Revenue Build'!T4:W4)</f>
        <v>769722.427</v>
      </c>
      <c r="R4" s="76">
        <f>SUM('Revenue Build'!X4:AA4)</f>
        <v>954314.4692</v>
      </c>
      <c r="S4" s="116">
        <f>SUM('Revenue Build'!AB4:AE4)</f>
        <v>1183174.706</v>
      </c>
      <c r="Y4" s="6"/>
      <c r="Z4" s="17"/>
      <c r="AA4" s="17"/>
      <c r="AB4" s="17"/>
      <c r="AC4" s="17"/>
    </row>
    <row r="5" ht="14.25" customHeight="1">
      <c r="A5" s="23" t="s">
        <v>2</v>
      </c>
      <c r="B5" s="37"/>
      <c r="C5" s="38" t="s">
        <v>13</v>
      </c>
      <c r="D5" s="117">
        <v>78819.0</v>
      </c>
      <c r="E5" s="117">
        <v>86504.0</v>
      </c>
      <c r="F5" s="117">
        <v>107004.0</v>
      </c>
      <c r="G5" s="117">
        <v>102594.0</v>
      </c>
      <c r="H5" s="117">
        <v>110291.0</v>
      </c>
      <c r="I5" s="117">
        <v>117501.0</v>
      </c>
      <c r="J5" s="117">
        <v>129140.0</v>
      </c>
      <c r="K5" s="39">
        <f t="shared" ref="K5:S5" si="4">SUM(K3:K4)</f>
        <v>134628.45</v>
      </c>
      <c r="L5" s="39">
        <f t="shared" si="4"/>
        <v>142657.2452</v>
      </c>
      <c r="M5" s="39">
        <f t="shared" si="4"/>
        <v>148797.1924</v>
      </c>
      <c r="N5" s="39">
        <f t="shared" si="4"/>
        <v>155231.7255</v>
      </c>
      <c r="O5" s="39">
        <f t="shared" si="4"/>
        <v>162178.9973</v>
      </c>
      <c r="P5" s="118">
        <f t="shared" si="4"/>
        <v>743051.5945</v>
      </c>
      <c r="Q5" s="39">
        <f t="shared" si="4"/>
        <v>908627.2158</v>
      </c>
      <c r="R5" s="39">
        <f t="shared" si="4"/>
        <v>1112187.23</v>
      </c>
      <c r="S5" s="119">
        <f t="shared" si="4"/>
        <v>1362605.587</v>
      </c>
      <c r="Y5" s="24"/>
      <c r="Z5" s="24"/>
      <c r="AA5" s="24"/>
      <c r="AB5" s="24"/>
      <c r="AC5" s="24"/>
    </row>
    <row r="6" ht="14.25" customHeight="1">
      <c r="B6" s="1"/>
      <c r="C6" s="97" t="s">
        <v>16</v>
      </c>
      <c r="D6" s="43"/>
      <c r="E6" s="43"/>
      <c r="F6" s="43"/>
      <c r="G6" s="43"/>
      <c r="H6" s="43">
        <f t="shared" ref="H6:O6" si="5">H5/D5-1</f>
        <v>0.3992945863</v>
      </c>
      <c r="I6" s="43">
        <f t="shared" si="5"/>
        <v>0.3583302506</v>
      </c>
      <c r="J6" s="43">
        <f t="shared" si="5"/>
        <v>0.2068707712</v>
      </c>
      <c r="K6" s="43">
        <f t="shared" si="5"/>
        <v>0.3122448681</v>
      </c>
      <c r="L6" s="43">
        <f t="shared" si="5"/>
        <v>0.2934622519</v>
      </c>
      <c r="M6" s="43">
        <f t="shared" si="5"/>
        <v>0.2663483068</v>
      </c>
      <c r="N6" s="43">
        <f t="shared" si="5"/>
        <v>0.2020421674</v>
      </c>
      <c r="O6" s="43">
        <f t="shared" si="5"/>
        <v>0.2046413465</v>
      </c>
      <c r="P6" s="120">
        <f>P5/SUM(L5:O5)-1</f>
        <v>0.2203877686</v>
      </c>
      <c r="Q6" s="43">
        <f t="shared" ref="Q6:S6" si="6">Q5/P5-1</f>
        <v>0.2228319305</v>
      </c>
      <c r="R6" s="43">
        <f t="shared" si="6"/>
        <v>0.2240302854</v>
      </c>
      <c r="S6" s="121">
        <f t="shared" si="6"/>
        <v>0.2251584537</v>
      </c>
      <c r="Y6" s="6"/>
      <c r="Z6" s="6"/>
      <c r="AA6" s="6"/>
      <c r="AB6" s="6"/>
      <c r="AC6" s="6"/>
    </row>
    <row r="7" ht="14.25" customHeight="1">
      <c r="B7" s="1"/>
      <c r="C7" s="97"/>
      <c r="D7" s="43"/>
      <c r="E7" s="43"/>
      <c r="F7" s="43"/>
      <c r="G7" s="43">
        <f>G3/F3-1</f>
        <v>-0.04121341258</v>
      </c>
      <c r="H7" s="43"/>
      <c r="I7" s="43"/>
      <c r="J7" s="43"/>
      <c r="K7" s="43"/>
      <c r="L7" s="43"/>
      <c r="M7" s="43"/>
      <c r="N7" s="43"/>
      <c r="O7" s="43"/>
      <c r="P7" s="120"/>
      <c r="Q7" s="43"/>
      <c r="R7" s="43"/>
      <c r="S7" s="121"/>
      <c r="Y7" s="6"/>
      <c r="Z7" s="6"/>
      <c r="AA7" s="6"/>
      <c r="AB7" s="6"/>
      <c r="AC7" s="6"/>
    </row>
    <row r="8" ht="14.25" customHeight="1">
      <c r="B8" s="1"/>
      <c r="C8" s="24" t="s">
        <v>31</v>
      </c>
      <c r="D8" s="122">
        <v>25768.0</v>
      </c>
      <c r="E8" s="122">
        <v>28723.0</v>
      </c>
      <c r="F8" s="122">
        <v>29525.0</v>
      </c>
      <c r="G8" s="122">
        <v>30486.0</v>
      </c>
      <c r="H8" s="122">
        <v>34028.0</v>
      </c>
      <c r="I8" s="122">
        <v>36975.0</v>
      </c>
      <c r="J8" s="122">
        <v>64401.0</v>
      </c>
      <c r="K8" s="123">
        <f t="shared" ref="K8:S8" si="7">K9*K5</f>
        <v>37695.966</v>
      </c>
      <c r="L8" s="123">
        <f t="shared" si="7"/>
        <v>38517.45621</v>
      </c>
      <c r="M8" s="123">
        <f t="shared" si="7"/>
        <v>38687.27002</v>
      </c>
      <c r="N8" s="123">
        <f t="shared" si="7"/>
        <v>38807.93137</v>
      </c>
      <c r="O8" s="123">
        <f t="shared" si="7"/>
        <v>38922.95935</v>
      </c>
      <c r="P8" s="124">
        <f t="shared" si="7"/>
        <v>170901.8667</v>
      </c>
      <c r="Q8" s="123">
        <f t="shared" si="7"/>
        <v>199897.9875</v>
      </c>
      <c r="R8" s="123">
        <f t="shared" si="7"/>
        <v>233559.3184</v>
      </c>
      <c r="S8" s="125">
        <f t="shared" si="7"/>
        <v>272521.1175</v>
      </c>
      <c r="Y8" s="6"/>
      <c r="Z8" s="6"/>
      <c r="AA8" s="6"/>
      <c r="AB8" s="6"/>
      <c r="AC8" s="6"/>
    </row>
    <row r="9" ht="14.25" customHeight="1">
      <c r="B9" s="1"/>
      <c r="C9" s="97" t="s">
        <v>107</v>
      </c>
      <c r="D9" s="43">
        <f t="shared" ref="D9:J9" si="8">D8/D5</f>
        <v>0.3269262487</v>
      </c>
      <c r="E9" s="43">
        <f t="shared" si="8"/>
        <v>0.3320424489</v>
      </c>
      <c r="F9" s="43">
        <f t="shared" si="8"/>
        <v>0.2759242645</v>
      </c>
      <c r="G9" s="43">
        <f t="shared" si="8"/>
        <v>0.2971518802</v>
      </c>
      <c r="H9" s="43">
        <f t="shared" si="8"/>
        <v>0.3085292544</v>
      </c>
      <c r="I9" s="43">
        <f t="shared" si="8"/>
        <v>0.314678173</v>
      </c>
      <c r="J9" s="43">
        <f t="shared" si="8"/>
        <v>0.4986913427</v>
      </c>
      <c r="K9" s="126">
        <v>0.28</v>
      </c>
      <c r="L9" s="126">
        <f t="shared" ref="L9:S9" si="9">K9-0.01</f>
        <v>0.27</v>
      </c>
      <c r="M9" s="126">
        <f t="shared" si="9"/>
        <v>0.26</v>
      </c>
      <c r="N9" s="126">
        <f t="shared" si="9"/>
        <v>0.25</v>
      </c>
      <c r="O9" s="126">
        <f t="shared" si="9"/>
        <v>0.24</v>
      </c>
      <c r="P9" s="127">
        <f t="shared" si="9"/>
        <v>0.23</v>
      </c>
      <c r="Q9" s="126">
        <f t="shared" si="9"/>
        <v>0.22</v>
      </c>
      <c r="R9" s="126">
        <f t="shared" si="9"/>
        <v>0.21</v>
      </c>
      <c r="S9" s="128">
        <f t="shared" si="9"/>
        <v>0.2</v>
      </c>
      <c r="Y9" s="6"/>
      <c r="Z9" s="6"/>
      <c r="AA9" s="6"/>
      <c r="AB9" s="6"/>
      <c r="AC9" s="6"/>
    </row>
    <row r="10" ht="14.25" customHeight="1">
      <c r="A10" s="23" t="s">
        <v>2</v>
      </c>
      <c r="B10" s="1"/>
      <c r="C10" s="38" t="s">
        <v>32</v>
      </c>
      <c r="D10" s="38">
        <f t="shared" ref="D10:S10" si="10">D5-D8</f>
        <v>53051</v>
      </c>
      <c r="E10" s="38">
        <f t="shared" si="10"/>
        <v>57781</v>
      </c>
      <c r="F10" s="38">
        <f t="shared" si="10"/>
        <v>77479</v>
      </c>
      <c r="G10" s="38">
        <f t="shared" si="10"/>
        <v>72108</v>
      </c>
      <c r="H10" s="38">
        <f t="shared" si="10"/>
        <v>76263</v>
      </c>
      <c r="I10" s="38">
        <f t="shared" si="10"/>
        <v>80526</v>
      </c>
      <c r="J10" s="38">
        <f t="shared" si="10"/>
        <v>64739</v>
      </c>
      <c r="K10" s="38">
        <f t="shared" si="10"/>
        <v>96932.484</v>
      </c>
      <c r="L10" s="38">
        <f t="shared" si="10"/>
        <v>104139.789</v>
      </c>
      <c r="M10" s="38">
        <f t="shared" si="10"/>
        <v>110109.9224</v>
      </c>
      <c r="N10" s="38">
        <f t="shared" si="10"/>
        <v>116423.7941</v>
      </c>
      <c r="O10" s="38">
        <f t="shared" si="10"/>
        <v>123256.0379</v>
      </c>
      <c r="P10" s="129">
        <f t="shared" si="10"/>
        <v>572149.7278</v>
      </c>
      <c r="Q10" s="38">
        <f t="shared" si="10"/>
        <v>708729.2283</v>
      </c>
      <c r="R10" s="38">
        <f t="shared" si="10"/>
        <v>878627.9119</v>
      </c>
      <c r="S10" s="130">
        <f t="shared" si="10"/>
        <v>1090084.47</v>
      </c>
      <c r="Y10" s="6"/>
      <c r="Z10" s="6"/>
      <c r="AA10" s="6"/>
      <c r="AB10" s="6"/>
      <c r="AC10" s="6"/>
    </row>
    <row r="11" ht="14.25" customHeight="1">
      <c r="B11" s="1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60"/>
      <c r="Q11" s="24"/>
      <c r="R11" s="24"/>
      <c r="S11" s="62"/>
      <c r="Y11" s="6"/>
      <c r="Z11" s="6"/>
      <c r="AA11" s="6"/>
      <c r="AB11" s="6"/>
      <c r="AC11" s="6"/>
    </row>
    <row r="12" ht="14.25" customHeight="1">
      <c r="B12" s="1"/>
      <c r="C12" s="24" t="s">
        <v>41</v>
      </c>
      <c r="D12" s="6"/>
      <c r="E12" s="6"/>
      <c r="F12" s="131"/>
      <c r="G12" s="131"/>
      <c r="H12" s="6"/>
      <c r="I12" s="6"/>
      <c r="J12" s="6"/>
      <c r="K12" s="6"/>
      <c r="L12" s="6"/>
      <c r="M12" s="6"/>
      <c r="N12" s="6"/>
      <c r="O12" s="6"/>
      <c r="P12" s="132"/>
      <c r="Q12" s="6"/>
      <c r="R12" s="6"/>
      <c r="S12" s="133"/>
      <c r="Y12" s="6"/>
      <c r="Z12" s="6"/>
      <c r="AA12" s="6"/>
      <c r="AB12" s="6"/>
      <c r="AC12" s="6"/>
    </row>
    <row r="13" ht="14.25" customHeight="1">
      <c r="B13" s="1"/>
      <c r="C13" s="28" t="s">
        <v>43</v>
      </c>
      <c r="D13" s="122">
        <v>47271.0</v>
      </c>
      <c r="E13" s="122">
        <v>46744.0</v>
      </c>
      <c r="F13" s="122">
        <v>42226.0</v>
      </c>
      <c r="G13" s="122">
        <v>39554.0</v>
      </c>
      <c r="H13" s="122">
        <v>48309.0</v>
      </c>
      <c r="I13" s="122">
        <v>52216.0</v>
      </c>
      <c r="J13" s="122">
        <v>162700.0</v>
      </c>
      <c r="K13" s="123">
        <f t="shared" ref="K13:O13" si="11">G13*(1+K14)</f>
        <v>75152.6</v>
      </c>
      <c r="L13" s="123">
        <f t="shared" si="11"/>
        <v>77294.4</v>
      </c>
      <c r="M13" s="123">
        <f t="shared" si="11"/>
        <v>73102.4</v>
      </c>
      <c r="N13" s="123">
        <f t="shared" si="11"/>
        <v>81350</v>
      </c>
      <c r="O13" s="123">
        <f t="shared" si="11"/>
        <v>82667.86</v>
      </c>
      <c r="P13" s="124">
        <f>SUM(L13:O13)*(1+P14)</f>
        <v>345856.126</v>
      </c>
      <c r="Q13" s="123">
        <f t="shared" ref="Q13:S13" si="12">P13*(1+Q14)</f>
        <v>380441.7386</v>
      </c>
      <c r="R13" s="123">
        <f t="shared" si="12"/>
        <v>418485.9125</v>
      </c>
      <c r="S13" s="125">
        <f t="shared" si="12"/>
        <v>460334.5037</v>
      </c>
      <c r="Y13" s="6"/>
      <c r="Z13" s="6"/>
      <c r="AA13" s="6"/>
      <c r="AB13" s="6"/>
      <c r="AC13" s="6"/>
    </row>
    <row r="14" ht="14.25" customHeight="1">
      <c r="B14" s="1"/>
      <c r="C14" s="97" t="s">
        <v>108</v>
      </c>
      <c r="D14" s="43"/>
      <c r="E14" s="43"/>
      <c r="F14" s="43"/>
      <c r="G14" s="43"/>
      <c r="H14" s="43">
        <f t="shared" ref="H14:J14" si="13">H13/D13-1</f>
        <v>0.02195849464</v>
      </c>
      <c r="I14" s="43">
        <f t="shared" si="13"/>
        <v>0.1170631525</v>
      </c>
      <c r="J14" s="43">
        <f t="shared" si="13"/>
        <v>2.853076304</v>
      </c>
      <c r="K14" s="126">
        <v>0.9</v>
      </c>
      <c r="L14" s="126">
        <v>0.6</v>
      </c>
      <c r="M14" s="126">
        <v>0.4</v>
      </c>
      <c r="N14" s="126">
        <v>-0.5</v>
      </c>
      <c r="O14" s="126">
        <v>0.1</v>
      </c>
      <c r="P14" s="127">
        <v>0.1</v>
      </c>
      <c r="Q14" s="126">
        <v>0.1</v>
      </c>
      <c r="R14" s="126">
        <v>0.1</v>
      </c>
      <c r="S14" s="128">
        <v>0.1</v>
      </c>
      <c r="T14" s="134"/>
      <c r="Y14" s="6"/>
      <c r="Z14" s="6"/>
      <c r="AA14" s="6"/>
      <c r="AB14" s="6"/>
      <c r="AC14" s="6"/>
    </row>
    <row r="15" ht="14.25" customHeight="1">
      <c r="B15" s="1"/>
      <c r="C15" s="28" t="s">
        <v>44</v>
      </c>
      <c r="D15" s="135">
        <v>12529.0</v>
      </c>
      <c r="E15" s="135">
        <v>13226.0</v>
      </c>
      <c r="F15" s="135">
        <v>13859.0</v>
      </c>
      <c r="G15" s="135">
        <v>15675.0</v>
      </c>
      <c r="H15" s="135">
        <v>16924.0</v>
      </c>
      <c r="I15" s="135">
        <v>19952.0</v>
      </c>
      <c r="J15" s="135">
        <v>83040.0</v>
      </c>
      <c r="K15" s="123">
        <f t="shared" ref="K15:O15" si="14">G15*(1+K16)</f>
        <v>29782.5</v>
      </c>
      <c r="L15" s="123">
        <f t="shared" si="14"/>
        <v>27078.4</v>
      </c>
      <c r="M15" s="123">
        <f t="shared" si="14"/>
        <v>27932.8</v>
      </c>
      <c r="N15" s="123">
        <f t="shared" si="14"/>
        <v>41520</v>
      </c>
      <c r="O15" s="123">
        <f t="shared" si="14"/>
        <v>34249.875</v>
      </c>
      <c r="P15" s="124">
        <f>SUM(L15:O15)*(1+P16)</f>
        <v>150398.2363</v>
      </c>
      <c r="Q15" s="123">
        <f t="shared" ref="Q15:S15" si="15">P15*(1+Q16)</f>
        <v>172957.9717</v>
      </c>
      <c r="R15" s="123">
        <f t="shared" si="15"/>
        <v>198901.6674</v>
      </c>
      <c r="S15" s="125">
        <f t="shared" si="15"/>
        <v>228736.9176</v>
      </c>
      <c r="Y15" s="6"/>
      <c r="Z15" s="6"/>
      <c r="AA15" s="6"/>
      <c r="AB15" s="6"/>
      <c r="AC15" s="6"/>
    </row>
    <row r="16" ht="14.25" customHeight="1">
      <c r="B16" s="1"/>
      <c r="C16" s="97" t="s">
        <v>108</v>
      </c>
      <c r="D16" s="43"/>
      <c r="E16" s="43"/>
      <c r="F16" s="43"/>
      <c r="G16" s="43"/>
      <c r="H16" s="43">
        <f t="shared" ref="H16:J16" si="16">H15/D15-1</f>
        <v>0.3507861761</v>
      </c>
      <c r="I16" s="43">
        <f t="shared" si="16"/>
        <v>0.5085437774</v>
      </c>
      <c r="J16" s="43">
        <f t="shared" si="16"/>
        <v>4.991774298</v>
      </c>
      <c r="K16" s="126">
        <v>0.9</v>
      </c>
      <c r="L16" s="126">
        <v>0.6</v>
      </c>
      <c r="M16" s="126">
        <v>0.4</v>
      </c>
      <c r="N16" s="126">
        <v>-0.5</v>
      </c>
      <c r="O16" s="126">
        <v>0.15</v>
      </c>
      <c r="P16" s="127">
        <v>0.15</v>
      </c>
      <c r="Q16" s="126">
        <f t="shared" ref="Q16:S16" si="17">P16</f>
        <v>0.15</v>
      </c>
      <c r="R16" s="126">
        <f t="shared" si="17"/>
        <v>0.15</v>
      </c>
      <c r="S16" s="128">
        <f t="shared" si="17"/>
        <v>0.15</v>
      </c>
      <c r="Y16" s="6"/>
      <c r="Z16" s="6"/>
      <c r="AA16" s="6"/>
      <c r="AB16" s="6"/>
      <c r="AC16" s="6"/>
    </row>
    <row r="17" ht="14.25" customHeight="1">
      <c r="B17" s="1"/>
      <c r="C17" s="28" t="s">
        <v>46</v>
      </c>
      <c r="D17" s="122">
        <v>14727.0</v>
      </c>
      <c r="E17" s="122">
        <v>14058.0</v>
      </c>
      <c r="F17" s="122">
        <v>14391.0</v>
      </c>
      <c r="G17" s="122">
        <v>16671.0</v>
      </c>
      <c r="H17" s="122">
        <v>16410.0</v>
      </c>
      <c r="I17" s="122">
        <v>19929.0</v>
      </c>
      <c r="J17" s="122">
        <v>74170.0</v>
      </c>
      <c r="K17" s="123">
        <f t="shared" ref="K17:O17" si="18">G17*(1+K18)</f>
        <v>31674.9</v>
      </c>
      <c r="L17" s="123">
        <f t="shared" si="18"/>
        <v>26256</v>
      </c>
      <c r="M17" s="123">
        <f t="shared" si="18"/>
        <v>27900.6</v>
      </c>
      <c r="N17" s="123">
        <f t="shared" si="18"/>
        <v>37085</v>
      </c>
      <c r="O17" s="123">
        <f t="shared" si="18"/>
        <v>34842.39</v>
      </c>
      <c r="P17" s="124">
        <f>SUM(L17:O17)*(1+P18)</f>
        <v>138692.389</v>
      </c>
      <c r="Q17" s="123">
        <f t="shared" ref="Q17:S17" si="19">P17*(1+Q18)</f>
        <v>152561.6279</v>
      </c>
      <c r="R17" s="123">
        <f t="shared" si="19"/>
        <v>167817.7907</v>
      </c>
      <c r="S17" s="125">
        <f t="shared" si="19"/>
        <v>184599.5698</v>
      </c>
      <c r="Y17" s="6"/>
      <c r="Z17" s="6"/>
      <c r="AA17" s="6"/>
      <c r="AB17" s="6"/>
      <c r="AC17" s="6"/>
    </row>
    <row r="18" ht="14.25" customHeight="1">
      <c r="B18" s="1"/>
      <c r="C18" s="97" t="s">
        <v>107</v>
      </c>
      <c r="D18" s="43"/>
      <c r="E18" s="43"/>
      <c r="F18" s="43"/>
      <c r="G18" s="43"/>
      <c r="H18" s="43">
        <f t="shared" ref="H18:J18" si="20">H17/D17-1</f>
        <v>0.1142798941</v>
      </c>
      <c r="I18" s="43">
        <f t="shared" si="20"/>
        <v>0.417626974</v>
      </c>
      <c r="J18" s="43">
        <f t="shared" si="20"/>
        <v>4.153915642</v>
      </c>
      <c r="K18" s="126">
        <v>0.9</v>
      </c>
      <c r="L18" s="126">
        <v>0.6</v>
      </c>
      <c r="M18" s="126">
        <v>0.4</v>
      </c>
      <c r="N18" s="126">
        <v>-0.5</v>
      </c>
      <c r="O18" s="126">
        <v>0.1</v>
      </c>
      <c r="P18" s="127">
        <v>0.1</v>
      </c>
      <c r="Q18" s="126">
        <f t="shared" ref="Q18:S18" si="21">P18</f>
        <v>0.1</v>
      </c>
      <c r="R18" s="126">
        <f t="shared" si="21"/>
        <v>0.1</v>
      </c>
      <c r="S18" s="128">
        <f t="shared" si="21"/>
        <v>0.1</v>
      </c>
      <c r="Y18" s="6"/>
      <c r="Z18" s="6"/>
      <c r="AA18" s="6"/>
      <c r="AB18" s="6"/>
      <c r="AC18" s="6"/>
    </row>
    <row r="19" ht="14.25" customHeight="1">
      <c r="A19" s="23" t="s">
        <v>2</v>
      </c>
      <c r="B19" s="1"/>
      <c r="C19" s="136" t="s">
        <v>48</v>
      </c>
      <c r="D19" s="136">
        <f t="shared" ref="D19:S19" si="22">D13+D15+D17</f>
        <v>74527</v>
      </c>
      <c r="E19" s="136">
        <f t="shared" si="22"/>
        <v>74028</v>
      </c>
      <c r="F19" s="136">
        <f t="shared" si="22"/>
        <v>70476</v>
      </c>
      <c r="G19" s="136">
        <f t="shared" si="22"/>
        <v>71900</v>
      </c>
      <c r="H19" s="136">
        <f t="shared" si="22"/>
        <v>81643</v>
      </c>
      <c r="I19" s="136">
        <f t="shared" si="22"/>
        <v>92097</v>
      </c>
      <c r="J19" s="136">
        <f t="shared" si="22"/>
        <v>319910</v>
      </c>
      <c r="K19" s="136">
        <f t="shared" si="22"/>
        <v>136610</v>
      </c>
      <c r="L19" s="136">
        <f t="shared" si="22"/>
        <v>130628.8</v>
      </c>
      <c r="M19" s="136">
        <f t="shared" si="22"/>
        <v>128935.8</v>
      </c>
      <c r="N19" s="136">
        <f t="shared" si="22"/>
        <v>159955</v>
      </c>
      <c r="O19" s="136">
        <f t="shared" si="22"/>
        <v>151760.125</v>
      </c>
      <c r="P19" s="137">
        <f t="shared" si="22"/>
        <v>634946.7513</v>
      </c>
      <c r="Q19" s="136">
        <f t="shared" si="22"/>
        <v>705961.3382</v>
      </c>
      <c r="R19" s="136">
        <f t="shared" si="22"/>
        <v>785205.3706</v>
      </c>
      <c r="S19" s="138">
        <f t="shared" si="22"/>
        <v>873670.991</v>
      </c>
      <c r="Y19" s="6"/>
      <c r="Z19" s="6"/>
      <c r="AA19" s="6"/>
      <c r="AB19" s="6"/>
      <c r="AC19" s="6"/>
    </row>
    <row r="20" ht="14.25" customHeight="1">
      <c r="A20" s="23" t="s">
        <v>2</v>
      </c>
      <c r="B20" s="1"/>
      <c r="C20" s="38" t="s">
        <v>50</v>
      </c>
      <c r="D20" s="38">
        <f t="shared" ref="D20:S20" si="23">D10-D19</f>
        <v>-21476</v>
      </c>
      <c r="E20" s="38">
        <f t="shared" si="23"/>
        <v>-16247</v>
      </c>
      <c r="F20" s="38">
        <f t="shared" si="23"/>
        <v>7003</v>
      </c>
      <c r="G20" s="38">
        <f t="shared" si="23"/>
        <v>208</v>
      </c>
      <c r="H20" s="38">
        <f t="shared" si="23"/>
        <v>-5380</v>
      </c>
      <c r="I20" s="38">
        <f t="shared" si="23"/>
        <v>-11571</v>
      </c>
      <c r="J20" s="38">
        <f t="shared" si="23"/>
        <v>-255171</v>
      </c>
      <c r="K20" s="38">
        <f t="shared" si="23"/>
        <v>-39677.516</v>
      </c>
      <c r="L20" s="38">
        <f t="shared" si="23"/>
        <v>-26489.01099</v>
      </c>
      <c r="M20" s="38">
        <f t="shared" si="23"/>
        <v>-18825.87762</v>
      </c>
      <c r="N20" s="38">
        <f t="shared" si="23"/>
        <v>-43531.20588</v>
      </c>
      <c r="O20" s="38">
        <f t="shared" si="23"/>
        <v>-28504.08706</v>
      </c>
      <c r="P20" s="129">
        <f t="shared" si="23"/>
        <v>-62797.02348</v>
      </c>
      <c r="Q20" s="38">
        <f t="shared" si="23"/>
        <v>2767.890116</v>
      </c>
      <c r="R20" s="38">
        <f t="shared" si="23"/>
        <v>93422.54133</v>
      </c>
      <c r="S20" s="130">
        <f t="shared" si="23"/>
        <v>216413.4788</v>
      </c>
      <c r="Y20" s="123"/>
      <c r="Z20" s="6"/>
      <c r="AA20" s="6"/>
      <c r="AB20" s="6"/>
      <c r="AC20" s="6"/>
    </row>
    <row r="21" ht="14.25" customHeight="1">
      <c r="B21" s="1"/>
      <c r="C21" s="6"/>
      <c r="D21" s="6"/>
      <c r="E21" s="6"/>
      <c r="F21" s="131"/>
      <c r="G21" s="131"/>
      <c r="H21" s="6"/>
      <c r="I21" s="6"/>
      <c r="J21" s="6"/>
      <c r="K21" s="6"/>
      <c r="L21" s="6"/>
      <c r="M21" s="6"/>
      <c r="N21" s="6"/>
      <c r="O21" s="6"/>
      <c r="P21" s="132"/>
      <c r="Q21" s="6"/>
      <c r="R21" s="6"/>
      <c r="S21" s="133"/>
      <c r="Y21" s="6"/>
      <c r="Z21" s="6"/>
      <c r="AA21" s="6"/>
      <c r="AB21" s="6"/>
      <c r="AC21" s="6"/>
    </row>
    <row r="22" ht="14.25" customHeight="1">
      <c r="B22" s="1"/>
      <c r="C22" s="24" t="s">
        <v>109</v>
      </c>
      <c r="D22" s="90"/>
      <c r="E22" s="83"/>
      <c r="F22" s="139"/>
      <c r="G22" s="139"/>
      <c r="H22" s="6"/>
      <c r="I22" s="6"/>
      <c r="J22" s="6"/>
      <c r="K22" s="6"/>
      <c r="L22" s="6"/>
      <c r="M22" s="6"/>
      <c r="N22" s="6"/>
      <c r="O22" s="6"/>
      <c r="P22" s="132"/>
      <c r="Q22" s="6"/>
      <c r="R22" s="6"/>
      <c r="S22" s="133"/>
      <c r="Y22" s="6"/>
      <c r="Z22" s="6"/>
      <c r="AA22" s="6"/>
      <c r="AB22" s="6"/>
      <c r="AC22" s="6"/>
    </row>
    <row r="23" ht="14.25" customHeight="1">
      <c r="B23" s="1"/>
      <c r="C23" s="28" t="s">
        <v>110</v>
      </c>
      <c r="D23" s="44">
        <v>523.0</v>
      </c>
      <c r="E23" s="44">
        <v>1046.0</v>
      </c>
      <c r="F23" s="44">
        <v>1133.0</v>
      </c>
      <c r="G23" s="44">
        <v>1360.0</v>
      </c>
      <c r="H23" s="44">
        <v>1636.0</v>
      </c>
      <c r="I23" s="44">
        <v>1661.0</v>
      </c>
      <c r="J23" s="44">
        <v>5022.0</v>
      </c>
      <c r="K23" s="6">
        <f>AVERAGE(D23:J23)</f>
        <v>1768.714286</v>
      </c>
      <c r="L23" s="6">
        <f t="shared" ref="L23:S23" si="24">K23</f>
        <v>1768.714286</v>
      </c>
      <c r="M23" s="6">
        <f t="shared" si="24"/>
        <v>1768.714286</v>
      </c>
      <c r="N23" s="6">
        <f t="shared" si="24"/>
        <v>1768.714286</v>
      </c>
      <c r="O23" s="6">
        <f t="shared" si="24"/>
        <v>1768.714286</v>
      </c>
      <c r="P23" s="132">
        <f t="shared" si="24"/>
        <v>1768.714286</v>
      </c>
      <c r="Q23" s="6">
        <f t="shared" si="24"/>
        <v>1768.714286</v>
      </c>
      <c r="R23" s="6">
        <f t="shared" si="24"/>
        <v>1768.714286</v>
      </c>
      <c r="S23" s="133">
        <f t="shared" si="24"/>
        <v>1768.714286</v>
      </c>
      <c r="Y23" s="6"/>
      <c r="Z23" s="6"/>
      <c r="AA23" s="6"/>
      <c r="AB23" s="6"/>
      <c r="AC23" s="6"/>
    </row>
    <row r="24" ht="14.25" customHeight="1">
      <c r="B24" s="1"/>
      <c r="C24" s="28" t="s">
        <v>111</v>
      </c>
      <c r="D24" s="44">
        <v>-1827.0</v>
      </c>
      <c r="E24" s="44">
        <v>5.0</v>
      </c>
      <c r="F24" s="44">
        <v>-1072.0</v>
      </c>
      <c r="G24" s="44">
        <v>1829.0</v>
      </c>
      <c r="H24" s="44">
        <v>-900.0</v>
      </c>
      <c r="I24" s="44">
        <v>2391.0</v>
      </c>
      <c r="J24" s="44">
        <v>772.0</v>
      </c>
      <c r="K24" s="114"/>
      <c r="L24" s="114"/>
      <c r="M24" s="114"/>
      <c r="N24" s="114"/>
      <c r="O24" s="114"/>
      <c r="P24" s="140"/>
      <c r="Q24" s="114"/>
      <c r="R24" s="114"/>
      <c r="S24" s="141"/>
      <c r="Y24" s="6"/>
      <c r="Z24" s="6"/>
      <c r="AA24" s="6"/>
      <c r="AB24" s="6"/>
      <c r="AC24" s="6"/>
    </row>
    <row r="25" ht="14.25" customHeight="1">
      <c r="A25" s="23" t="s">
        <v>2</v>
      </c>
      <c r="B25" s="1"/>
      <c r="C25" s="38" t="s">
        <v>112</v>
      </c>
      <c r="D25" s="48">
        <f t="shared" ref="D25:J25" si="25">D20+D23+D24</f>
        <v>-22780</v>
      </c>
      <c r="E25" s="48">
        <f t="shared" si="25"/>
        <v>-15196</v>
      </c>
      <c r="F25" s="48">
        <f t="shared" si="25"/>
        <v>7064</v>
      </c>
      <c r="G25" s="48">
        <f t="shared" si="25"/>
        <v>3397</v>
      </c>
      <c r="H25" s="48">
        <f t="shared" si="25"/>
        <v>-4644</v>
      </c>
      <c r="I25" s="48">
        <f t="shared" si="25"/>
        <v>-7519</v>
      </c>
      <c r="J25" s="48">
        <f t="shared" si="25"/>
        <v>-249377</v>
      </c>
      <c r="K25" s="48">
        <f t="shared" ref="K25:S25" si="26">K20+K23</f>
        <v>-37908.80171</v>
      </c>
      <c r="L25" s="48">
        <f t="shared" si="26"/>
        <v>-24720.2967</v>
      </c>
      <c r="M25" s="48">
        <f t="shared" si="26"/>
        <v>-17057.16334</v>
      </c>
      <c r="N25" s="48">
        <f t="shared" si="26"/>
        <v>-41762.49159</v>
      </c>
      <c r="O25" s="48">
        <f t="shared" si="26"/>
        <v>-26735.37278</v>
      </c>
      <c r="P25" s="142">
        <f t="shared" si="26"/>
        <v>-61028.3092</v>
      </c>
      <c r="Q25" s="48">
        <f t="shared" si="26"/>
        <v>4536.604402</v>
      </c>
      <c r="R25" s="48">
        <f t="shared" si="26"/>
        <v>95191.25561</v>
      </c>
      <c r="S25" s="143">
        <f t="shared" si="26"/>
        <v>218182.1931</v>
      </c>
      <c r="Y25" s="6"/>
      <c r="Z25" s="6"/>
      <c r="AA25" s="6"/>
      <c r="AB25" s="6"/>
      <c r="AC25" s="6"/>
    </row>
    <row r="26" ht="14.25" customHeight="1">
      <c r="B26" s="1"/>
      <c r="C26" s="6"/>
      <c r="D26" s="6"/>
      <c r="E26" s="6"/>
      <c r="F26" s="144"/>
      <c r="G26" s="144"/>
      <c r="H26" s="6"/>
      <c r="I26" s="6"/>
      <c r="J26" s="6"/>
      <c r="K26" s="6"/>
      <c r="L26" s="6"/>
      <c r="M26" s="6"/>
      <c r="N26" s="6"/>
      <c r="O26" s="6"/>
      <c r="P26" s="132"/>
      <c r="Q26" s="6"/>
      <c r="R26" s="6"/>
      <c r="S26" s="133"/>
      <c r="Y26" s="6"/>
      <c r="Z26" s="6"/>
      <c r="AA26" s="6"/>
      <c r="AB26" s="6"/>
      <c r="AC26" s="6"/>
    </row>
    <row r="27" ht="14.25" customHeight="1">
      <c r="B27" s="1"/>
      <c r="C27" s="6" t="s">
        <v>54</v>
      </c>
      <c r="D27" s="44">
        <v>295.0</v>
      </c>
      <c r="E27" s="44">
        <v>175.0</v>
      </c>
      <c r="F27" s="44">
        <v>300.0</v>
      </c>
      <c r="G27" s="44">
        <v>646.0</v>
      </c>
      <c r="H27" s="44">
        <v>315.0</v>
      </c>
      <c r="I27" s="44">
        <v>331.0</v>
      </c>
      <c r="J27" s="44">
        <v>-32.0</v>
      </c>
      <c r="K27" s="6">
        <f t="shared" ref="K27:S27" si="27">K25*K28</f>
        <v>7960.84836</v>
      </c>
      <c r="L27" s="6">
        <f t="shared" si="27"/>
        <v>5191.262307</v>
      </c>
      <c r="M27" s="6">
        <f t="shared" si="27"/>
        <v>3582.004301</v>
      </c>
      <c r="N27" s="6">
        <f t="shared" si="27"/>
        <v>8770.123234</v>
      </c>
      <c r="O27" s="6">
        <f t="shared" si="27"/>
        <v>5614.428283</v>
      </c>
      <c r="P27" s="132">
        <f t="shared" si="27"/>
        <v>12815.94493</v>
      </c>
      <c r="Q27" s="6">
        <f t="shared" si="27"/>
        <v>-952.6869243</v>
      </c>
      <c r="R27" s="6">
        <f t="shared" si="27"/>
        <v>-19990.16368</v>
      </c>
      <c r="S27" s="133">
        <f t="shared" si="27"/>
        <v>-45818.26055</v>
      </c>
      <c r="Y27" s="6"/>
      <c r="Z27" s="6"/>
      <c r="AA27" s="6"/>
      <c r="AB27" s="6"/>
      <c r="AC27" s="6"/>
    </row>
    <row r="28" ht="14.25" customHeight="1">
      <c r="B28" s="1"/>
      <c r="C28" s="97" t="s">
        <v>113</v>
      </c>
      <c r="D28" s="43">
        <f t="shared" ref="D28:J28" si="28">D27/D25</f>
        <v>-0.0129499561</v>
      </c>
      <c r="E28" s="43">
        <f t="shared" si="28"/>
        <v>-0.01151618847</v>
      </c>
      <c r="F28" s="145">
        <f t="shared" si="28"/>
        <v>0.04246885617</v>
      </c>
      <c r="G28" s="145">
        <f t="shared" si="28"/>
        <v>0.1901677951</v>
      </c>
      <c r="H28" s="145">
        <f t="shared" si="28"/>
        <v>-0.06782945736</v>
      </c>
      <c r="I28" s="145">
        <f t="shared" si="28"/>
        <v>-0.04402181141</v>
      </c>
      <c r="J28" s="145">
        <f t="shared" si="28"/>
        <v>0.0001283197729</v>
      </c>
      <c r="K28" s="146">
        <f>'DCF Model'!$N$13</f>
        <v>-0.21</v>
      </c>
      <c r="L28" s="146">
        <f>'DCF Model'!$N$13</f>
        <v>-0.21</v>
      </c>
      <c r="M28" s="146">
        <f>'DCF Model'!$N$13</f>
        <v>-0.21</v>
      </c>
      <c r="N28" s="146">
        <f>'DCF Model'!$N$13</f>
        <v>-0.21</v>
      </c>
      <c r="O28" s="146">
        <f>'DCF Model'!$N$13</f>
        <v>-0.21</v>
      </c>
      <c r="P28" s="147">
        <f>'DCF Model'!$N$13</f>
        <v>-0.21</v>
      </c>
      <c r="Q28" s="146">
        <f>'DCF Model'!$N$13</f>
        <v>-0.21</v>
      </c>
      <c r="R28" s="146">
        <f>'DCF Model'!$N$13</f>
        <v>-0.21</v>
      </c>
      <c r="S28" s="148">
        <f>'DCF Model'!$N$13</f>
        <v>-0.21</v>
      </c>
      <c r="Y28" s="6"/>
      <c r="Z28" s="6"/>
      <c r="AA28" s="6"/>
      <c r="AB28" s="6"/>
      <c r="AC28" s="6"/>
    </row>
    <row r="29" ht="14.25" customHeight="1">
      <c r="B29" s="1"/>
      <c r="C29" s="6" t="s">
        <v>114</v>
      </c>
      <c r="D29" s="43"/>
      <c r="E29" s="43"/>
      <c r="F29" s="145"/>
      <c r="G29" s="145"/>
      <c r="H29" s="145"/>
      <c r="I29" s="145"/>
      <c r="J29" s="44">
        <v>77400.0</v>
      </c>
      <c r="K29" s="126"/>
      <c r="L29" s="126"/>
      <c r="M29" s="126"/>
      <c r="N29" s="126"/>
      <c r="O29" s="126"/>
      <c r="P29" s="127"/>
      <c r="Q29" s="126"/>
      <c r="R29" s="126"/>
      <c r="S29" s="128"/>
      <c r="Y29" s="6"/>
      <c r="Z29" s="6"/>
      <c r="AA29" s="6"/>
      <c r="AB29" s="6"/>
      <c r="AC29" s="6"/>
    </row>
    <row r="30" ht="14.25" customHeight="1">
      <c r="A30" s="23" t="s">
        <v>2</v>
      </c>
      <c r="B30" s="1"/>
      <c r="C30" s="149" t="s">
        <v>115</v>
      </c>
      <c r="D30" s="150">
        <f t="shared" ref="D30:I30" si="29">D25-D27</f>
        <v>-23075</v>
      </c>
      <c r="E30" s="150">
        <f t="shared" si="29"/>
        <v>-15371</v>
      </c>
      <c r="F30" s="150">
        <f t="shared" si="29"/>
        <v>6764</v>
      </c>
      <c r="G30" s="150">
        <f t="shared" si="29"/>
        <v>2751</v>
      </c>
      <c r="H30" s="150">
        <f t="shared" si="29"/>
        <v>-4959</v>
      </c>
      <c r="I30" s="150">
        <f t="shared" si="29"/>
        <v>-7850</v>
      </c>
      <c r="J30" s="150">
        <f>J25-J27+J29</f>
        <v>-171945</v>
      </c>
      <c r="K30" s="150">
        <f t="shared" ref="K30:S30" si="30">K25+K27</f>
        <v>-29947.95335</v>
      </c>
      <c r="L30" s="150">
        <f t="shared" si="30"/>
        <v>-19529.03439</v>
      </c>
      <c r="M30" s="150">
        <f t="shared" si="30"/>
        <v>-13475.15904</v>
      </c>
      <c r="N30" s="150">
        <f t="shared" si="30"/>
        <v>-32992.36836</v>
      </c>
      <c r="O30" s="150">
        <f t="shared" si="30"/>
        <v>-21120.94449</v>
      </c>
      <c r="P30" s="151">
        <f t="shared" si="30"/>
        <v>-48212.36427</v>
      </c>
      <c r="Q30" s="150">
        <f t="shared" si="30"/>
        <v>3583.917477</v>
      </c>
      <c r="R30" s="150">
        <f t="shared" si="30"/>
        <v>75201.09193</v>
      </c>
      <c r="S30" s="152">
        <f t="shared" si="30"/>
        <v>172363.9325</v>
      </c>
      <c r="Y30" s="6"/>
      <c r="Z30" s="6"/>
      <c r="AA30" s="6"/>
      <c r="AB30" s="6"/>
      <c r="AC30" s="6"/>
    </row>
    <row r="31" ht="14.25" customHeight="1">
      <c r="B31" s="1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Y31" s="6"/>
      <c r="Z31" s="6"/>
      <c r="AA31" s="6"/>
      <c r="AB31" s="6"/>
      <c r="AC31" s="6"/>
    </row>
    <row r="32" ht="14.25" customHeight="1">
      <c r="B32" s="1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Y32" s="6"/>
      <c r="Z32" s="6"/>
      <c r="AA32" s="6"/>
      <c r="AB32" s="6"/>
      <c r="AC32" s="6"/>
    </row>
    <row r="33" ht="14.25" customHeight="1">
      <c r="B33" s="1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Y33" s="6"/>
      <c r="Z33" s="6"/>
      <c r="AA33" s="6"/>
      <c r="AB33" s="6"/>
      <c r="AC33" s="6"/>
    </row>
    <row r="34" ht="14.25" customHeight="1">
      <c r="B34" s="1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Y34" s="6"/>
      <c r="Z34" s="6"/>
      <c r="AA34" s="6"/>
      <c r="AB34" s="6"/>
      <c r="AC34" s="6"/>
    </row>
    <row r="35" ht="14.25" customHeight="1">
      <c r="B35" s="1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Y35" s="6"/>
      <c r="Z35" s="6"/>
      <c r="AA35" s="6"/>
      <c r="AB35" s="6"/>
      <c r="AC35" s="6"/>
    </row>
    <row r="36" ht="14.25" customHeight="1">
      <c r="B36" s="1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Y36" s="6"/>
      <c r="Z36" s="6"/>
      <c r="AA36" s="6"/>
      <c r="AB36" s="6"/>
      <c r="AC36" s="6"/>
    </row>
    <row r="37" ht="14.25" customHeight="1">
      <c r="B37" s="1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Y37" s="6"/>
      <c r="Z37" s="6"/>
      <c r="AA37" s="6"/>
      <c r="AB37" s="6"/>
      <c r="AC37" s="6"/>
    </row>
    <row r="38" ht="14.25" customHeight="1">
      <c r="B38" s="1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Y38" s="6"/>
      <c r="Z38" s="6"/>
      <c r="AA38" s="6"/>
      <c r="AB38" s="6"/>
      <c r="AC38" s="6"/>
    </row>
    <row r="39" ht="14.25" customHeight="1">
      <c r="B39" s="1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Y39" s="6"/>
      <c r="Z39" s="6"/>
      <c r="AA39" s="6"/>
      <c r="AB39" s="6"/>
      <c r="AC39" s="6"/>
    </row>
    <row r="40" ht="14.25" customHeight="1">
      <c r="B40" s="1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Y40" s="6"/>
      <c r="Z40" s="6"/>
      <c r="AA40" s="6"/>
      <c r="AB40" s="6"/>
      <c r="AC40" s="6"/>
    </row>
    <row r="41" ht="14.25" customHeight="1">
      <c r="B41" s="1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Y41" s="6"/>
      <c r="Z41" s="6"/>
      <c r="AA41" s="6"/>
      <c r="AB41" s="6"/>
      <c r="AC41" s="6"/>
    </row>
    <row r="42" ht="14.25" customHeight="1">
      <c r="B42" s="1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Y42" s="6"/>
      <c r="Z42" s="6"/>
      <c r="AA42" s="6"/>
      <c r="AB42" s="6"/>
      <c r="AC42" s="6"/>
    </row>
    <row r="43" ht="14.25" customHeight="1">
      <c r="B43" s="1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Y43" s="6"/>
      <c r="Z43" s="6"/>
      <c r="AA43" s="6"/>
      <c r="AB43" s="6"/>
      <c r="AC43" s="6"/>
    </row>
    <row r="44" ht="14.25" customHeight="1">
      <c r="B44" s="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Y44" s="6"/>
      <c r="Z44" s="6"/>
      <c r="AA44" s="6"/>
      <c r="AB44" s="6"/>
      <c r="AC44" s="6"/>
    </row>
    <row r="45" ht="14.25" customHeight="1">
      <c r="B45" s="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Y45" s="6"/>
      <c r="Z45" s="6"/>
      <c r="AA45" s="6"/>
      <c r="AB45" s="6"/>
      <c r="AC45" s="6"/>
    </row>
    <row r="46" ht="14.25" customHeight="1">
      <c r="B46" s="1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Y46" s="6"/>
      <c r="Z46" s="6"/>
      <c r="AA46" s="6"/>
      <c r="AB46" s="6"/>
      <c r="AC46" s="6"/>
    </row>
    <row r="47" ht="14.25" customHeight="1">
      <c r="B47" s="1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Y47" s="6"/>
      <c r="Z47" s="6"/>
      <c r="AA47" s="6"/>
      <c r="AB47" s="6"/>
      <c r="AC47" s="6"/>
    </row>
    <row r="48" ht="14.25" customHeight="1">
      <c r="B48" s="1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Y48" s="6"/>
      <c r="Z48" s="6"/>
      <c r="AA48" s="6"/>
      <c r="AB48" s="6"/>
      <c r="AC48" s="6"/>
    </row>
    <row r="49" ht="14.25" customHeight="1">
      <c r="B49" s="1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Y49" s="6"/>
      <c r="Z49" s="6"/>
      <c r="AA49" s="6"/>
      <c r="AB49" s="6"/>
      <c r="AC49" s="6"/>
    </row>
    <row r="50" ht="14.25" customHeight="1">
      <c r="B50" s="1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Y50" s="6"/>
      <c r="Z50" s="6"/>
      <c r="AA50" s="6"/>
      <c r="AB50" s="6"/>
      <c r="AC50" s="6"/>
    </row>
    <row r="51" ht="14.25" customHeight="1">
      <c r="B51" s="1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Y51" s="6"/>
      <c r="Z51" s="6"/>
      <c r="AA51" s="6"/>
      <c r="AB51" s="6"/>
      <c r="AC51" s="6"/>
    </row>
    <row r="52" ht="14.25" customHeight="1">
      <c r="B52" s="1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Y52" s="6"/>
      <c r="Z52" s="6"/>
      <c r="AA52" s="6"/>
      <c r="AB52" s="6"/>
      <c r="AC52" s="6"/>
    </row>
    <row r="53" ht="14.25" customHeight="1">
      <c r="B53" s="1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Y53" s="6"/>
      <c r="Z53" s="6"/>
      <c r="AA53" s="6"/>
      <c r="AB53" s="6"/>
      <c r="AC53" s="6"/>
    </row>
    <row r="54" ht="14.25" customHeight="1">
      <c r="B54" s="1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Y54" s="6"/>
      <c r="Z54" s="6"/>
      <c r="AA54" s="6"/>
      <c r="AB54" s="6"/>
      <c r="AC54" s="6"/>
    </row>
    <row r="55" ht="14.25" customHeight="1">
      <c r="B55" s="1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Y55" s="6"/>
      <c r="Z55" s="6"/>
      <c r="AA55" s="6"/>
      <c r="AB55" s="6"/>
      <c r="AC55" s="6"/>
    </row>
    <row r="56" ht="14.25" customHeight="1">
      <c r="B56" s="1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Y56" s="6"/>
      <c r="Z56" s="6"/>
      <c r="AA56" s="6"/>
      <c r="AB56" s="6"/>
      <c r="AC56" s="6"/>
    </row>
    <row r="57" ht="14.25" customHeight="1">
      <c r="B57" s="1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Y57" s="6"/>
      <c r="Z57" s="6"/>
      <c r="AA57" s="6"/>
      <c r="AB57" s="6"/>
      <c r="AC57" s="6"/>
    </row>
    <row r="58" ht="14.25" customHeight="1">
      <c r="B58" s="1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Y58" s="6"/>
      <c r="Z58" s="6"/>
      <c r="AA58" s="6"/>
      <c r="AB58" s="6"/>
      <c r="AC58" s="6"/>
    </row>
    <row r="59" ht="14.25" customHeight="1">
      <c r="B59" s="1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Y59" s="6"/>
      <c r="Z59" s="6"/>
      <c r="AA59" s="6"/>
      <c r="AB59" s="6"/>
      <c r="AC59" s="6"/>
    </row>
    <row r="60" ht="14.25" customHeight="1">
      <c r="B60" s="1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Y60" s="6"/>
      <c r="Z60" s="6"/>
      <c r="AA60" s="6"/>
      <c r="AB60" s="6"/>
      <c r="AC60" s="6"/>
    </row>
    <row r="61" ht="14.25" customHeight="1">
      <c r="B61" s="1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Y61" s="6"/>
      <c r="Z61" s="6"/>
      <c r="AA61" s="6"/>
      <c r="AB61" s="6"/>
      <c r="AC61" s="6"/>
    </row>
    <row r="62" ht="14.25" customHeight="1">
      <c r="B62" s="1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Y62" s="6"/>
      <c r="Z62" s="6"/>
      <c r="AA62" s="6"/>
      <c r="AB62" s="6"/>
      <c r="AC62" s="6"/>
    </row>
    <row r="63" ht="14.25" customHeight="1">
      <c r="B63" s="1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Y63" s="6"/>
      <c r="Z63" s="6"/>
      <c r="AA63" s="6"/>
      <c r="AB63" s="6"/>
      <c r="AC63" s="6"/>
    </row>
    <row r="64" ht="14.25" customHeight="1">
      <c r="B64" s="1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Y64" s="6"/>
      <c r="Z64" s="6"/>
      <c r="AA64" s="6"/>
      <c r="AB64" s="6"/>
      <c r="AC64" s="6"/>
    </row>
    <row r="65" ht="14.25" customHeight="1">
      <c r="B65" s="1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Y65" s="6"/>
      <c r="Z65" s="6"/>
      <c r="AA65" s="6"/>
      <c r="AB65" s="6"/>
      <c r="AC65" s="6"/>
    </row>
    <row r="66" ht="14.25" customHeight="1">
      <c r="B66" s="1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Y66" s="6"/>
      <c r="Z66" s="6"/>
      <c r="AA66" s="6"/>
      <c r="AB66" s="6"/>
      <c r="AC66" s="6"/>
    </row>
    <row r="67" ht="14.25" customHeight="1">
      <c r="B67" s="1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Y67" s="6"/>
      <c r="Z67" s="6"/>
      <c r="AA67" s="6"/>
      <c r="AB67" s="6"/>
      <c r="AC67" s="6"/>
    </row>
    <row r="68" ht="14.25" customHeight="1">
      <c r="B68" s="1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Y68" s="6"/>
      <c r="Z68" s="6"/>
      <c r="AA68" s="6"/>
      <c r="AB68" s="6"/>
      <c r="AC68" s="6"/>
    </row>
    <row r="69" ht="14.25" customHeight="1">
      <c r="B69" s="1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Y69" s="6"/>
      <c r="Z69" s="6"/>
      <c r="AA69" s="6"/>
      <c r="AB69" s="6"/>
      <c r="AC69" s="6"/>
    </row>
    <row r="70" ht="14.25" customHeight="1">
      <c r="B70" s="1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Y70" s="6"/>
      <c r="Z70" s="6"/>
      <c r="AA70" s="6"/>
      <c r="AB70" s="6"/>
      <c r="AC70" s="6"/>
    </row>
    <row r="71" ht="14.25" customHeight="1">
      <c r="B71" s="1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Y71" s="6"/>
      <c r="Z71" s="6"/>
      <c r="AA71" s="6"/>
      <c r="AB71" s="6"/>
      <c r="AC71" s="6"/>
    </row>
    <row r="72" ht="14.25" customHeight="1">
      <c r="B72" s="1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Y72" s="6"/>
      <c r="Z72" s="6"/>
      <c r="AA72" s="6"/>
      <c r="AB72" s="6"/>
      <c r="AC72" s="6"/>
    </row>
    <row r="73" ht="14.25" customHeight="1">
      <c r="B73" s="1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Y73" s="6"/>
      <c r="Z73" s="6"/>
      <c r="AA73" s="6"/>
      <c r="AB73" s="6"/>
      <c r="AC73" s="6"/>
    </row>
    <row r="74" ht="14.25" customHeight="1">
      <c r="B74" s="1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Y74" s="6"/>
      <c r="Z74" s="6"/>
      <c r="AA74" s="6"/>
      <c r="AB74" s="6"/>
      <c r="AC74" s="6"/>
    </row>
    <row r="75" ht="14.25" customHeight="1">
      <c r="B75" s="1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Y75" s="6"/>
      <c r="Z75" s="6"/>
      <c r="AA75" s="6"/>
      <c r="AB75" s="6"/>
      <c r="AC75" s="6"/>
    </row>
    <row r="76" ht="14.25" customHeight="1"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Y76" s="6"/>
      <c r="Z76" s="6"/>
      <c r="AA76" s="6"/>
      <c r="AB76" s="6"/>
      <c r="AC76" s="6"/>
    </row>
    <row r="77" ht="14.25" customHeight="1"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Y77" s="6"/>
      <c r="Z77" s="6"/>
      <c r="AA77" s="6"/>
      <c r="AB77" s="6"/>
      <c r="AC77" s="6"/>
    </row>
    <row r="78" ht="14.25" customHeight="1"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Y78" s="6"/>
      <c r="Z78" s="6"/>
      <c r="AA78" s="6"/>
      <c r="AB78" s="6"/>
      <c r="AC78" s="6"/>
    </row>
    <row r="79" ht="14.25" customHeight="1"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Y79" s="6"/>
      <c r="Z79" s="6"/>
      <c r="AA79" s="6"/>
      <c r="AB79" s="6"/>
      <c r="AC79" s="6"/>
    </row>
    <row r="80" ht="14.25" customHeight="1"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Y80" s="6"/>
      <c r="Z80" s="6"/>
      <c r="AA80" s="6"/>
      <c r="AB80" s="6"/>
      <c r="AC80" s="6"/>
    </row>
    <row r="81" ht="14.25" customHeight="1">
      <c r="B81" s="1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Y81" s="6"/>
      <c r="Z81" s="6"/>
      <c r="AA81" s="6"/>
      <c r="AB81" s="6"/>
      <c r="AC81" s="6"/>
    </row>
    <row r="82" ht="14.25" customHeight="1">
      <c r="B82" s="1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Y82" s="6"/>
      <c r="Z82" s="6"/>
      <c r="AA82" s="6"/>
      <c r="AB82" s="6"/>
      <c r="AC82" s="6"/>
    </row>
    <row r="83" ht="14.25" customHeight="1">
      <c r="B83" s="1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Y83" s="6"/>
      <c r="Z83" s="6"/>
      <c r="AA83" s="6"/>
      <c r="AB83" s="6"/>
      <c r="AC83" s="6"/>
    </row>
    <row r="84" ht="14.25" customHeight="1">
      <c r="B84" s="1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Y84" s="6"/>
      <c r="Z84" s="6"/>
      <c r="AA84" s="6"/>
      <c r="AB84" s="6"/>
      <c r="AC84" s="6"/>
    </row>
    <row r="85" ht="14.25" customHeight="1">
      <c r="B85" s="1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Y85" s="6"/>
      <c r="Z85" s="6"/>
      <c r="AA85" s="6"/>
      <c r="AB85" s="6"/>
      <c r="AC85" s="6"/>
    </row>
    <row r="86" ht="14.25" customHeight="1">
      <c r="B86" s="1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Y86" s="6"/>
      <c r="Z86" s="6"/>
      <c r="AA86" s="6"/>
      <c r="AB86" s="6"/>
      <c r="AC86" s="6"/>
    </row>
    <row r="87" ht="14.25" customHeight="1">
      <c r="B87" s="1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Y87" s="6"/>
      <c r="Z87" s="6"/>
      <c r="AA87" s="6"/>
      <c r="AB87" s="6"/>
      <c r="AC87" s="6"/>
    </row>
    <row r="88" ht="14.25" customHeight="1">
      <c r="B88" s="1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Y88" s="6"/>
      <c r="Z88" s="6"/>
      <c r="AA88" s="6"/>
      <c r="AB88" s="6"/>
      <c r="AC88" s="6"/>
    </row>
    <row r="89" ht="14.25" customHeight="1">
      <c r="B89" s="1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Y89" s="6"/>
      <c r="Z89" s="6"/>
      <c r="AA89" s="6"/>
      <c r="AB89" s="6"/>
      <c r="AC89" s="6"/>
    </row>
    <row r="90" ht="14.25" customHeight="1">
      <c r="B90" s="1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Y90" s="6"/>
      <c r="Z90" s="6"/>
      <c r="AA90" s="6"/>
      <c r="AB90" s="6"/>
      <c r="AC90" s="6"/>
    </row>
    <row r="91" ht="14.25" customHeight="1">
      <c r="B91" s="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Y91" s="6"/>
      <c r="Z91" s="6"/>
      <c r="AA91" s="6"/>
      <c r="AB91" s="6"/>
      <c r="AC91" s="6"/>
    </row>
    <row r="92" ht="14.25" customHeight="1">
      <c r="B92" s="1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Y92" s="6"/>
      <c r="Z92" s="6"/>
      <c r="AA92" s="6"/>
      <c r="AB92" s="6"/>
      <c r="AC92" s="6"/>
    </row>
    <row r="93" ht="14.25" customHeight="1">
      <c r="B93" s="1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Y93" s="6"/>
      <c r="Z93" s="6"/>
      <c r="AA93" s="6"/>
      <c r="AB93" s="6"/>
      <c r="AC93" s="6"/>
    </row>
    <row r="94" ht="14.25" customHeight="1">
      <c r="B94" s="1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Y94" s="6"/>
      <c r="Z94" s="6"/>
      <c r="AA94" s="6"/>
      <c r="AB94" s="6"/>
      <c r="AC94" s="6"/>
    </row>
    <row r="95" ht="14.25" customHeight="1">
      <c r="B95" s="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Y95" s="6"/>
      <c r="Z95" s="6"/>
      <c r="AA95" s="6"/>
      <c r="AB95" s="6"/>
      <c r="AC95" s="6"/>
    </row>
    <row r="96" ht="14.25" customHeight="1">
      <c r="B96" s="1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Y96" s="6"/>
      <c r="Z96" s="6"/>
      <c r="AA96" s="6"/>
      <c r="AB96" s="6"/>
      <c r="AC96" s="6"/>
    </row>
    <row r="97" ht="14.25" customHeight="1">
      <c r="B97" s="1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Y97" s="6"/>
      <c r="Z97" s="6"/>
      <c r="AA97" s="6"/>
      <c r="AB97" s="6"/>
      <c r="AC97" s="6"/>
    </row>
    <row r="98" ht="14.25" customHeight="1">
      <c r="B98" s="1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Y98" s="6"/>
      <c r="Z98" s="6"/>
      <c r="AA98" s="6"/>
      <c r="AB98" s="6"/>
      <c r="AC98" s="6"/>
    </row>
    <row r="99" ht="14.25" customHeight="1">
      <c r="B99" s="1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Y99" s="6"/>
      <c r="Z99" s="6"/>
      <c r="AA99" s="6"/>
      <c r="AB99" s="6"/>
      <c r="AC99" s="6"/>
    </row>
    <row r="100" ht="14.25" customHeight="1">
      <c r="B100" s="1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Y100" s="6"/>
      <c r="Z100" s="6"/>
      <c r="AA100" s="6"/>
      <c r="AB100" s="6"/>
      <c r="AC100" s="6"/>
    </row>
    <row r="101" ht="14.25" customHeight="1">
      <c r="B101" s="1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Y101" s="6"/>
      <c r="Z101" s="6"/>
      <c r="AA101" s="6"/>
      <c r="AB101" s="6"/>
      <c r="AC101" s="6"/>
    </row>
    <row r="102" ht="14.25" customHeight="1">
      <c r="B102" s="1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Y102" s="6"/>
      <c r="Z102" s="6"/>
      <c r="AA102" s="6"/>
      <c r="AB102" s="6"/>
      <c r="AC102" s="6"/>
    </row>
    <row r="103" ht="14.25" customHeight="1">
      <c r="B103" s="1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Y103" s="6"/>
      <c r="Z103" s="6"/>
      <c r="AA103" s="6"/>
      <c r="AB103" s="6"/>
      <c r="AC103" s="6"/>
    </row>
    <row r="104" ht="14.25" customHeight="1">
      <c r="B104" s="1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Y104" s="6"/>
      <c r="Z104" s="6"/>
      <c r="AA104" s="6"/>
      <c r="AB104" s="6"/>
      <c r="AC104" s="6"/>
    </row>
    <row r="105" ht="14.25" customHeight="1">
      <c r="B105" s="1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Y105" s="6"/>
      <c r="Z105" s="6"/>
      <c r="AA105" s="6"/>
      <c r="AB105" s="6"/>
      <c r="AC105" s="6"/>
    </row>
    <row r="106" ht="14.25" customHeight="1">
      <c r="B106" s="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Y106" s="6"/>
      <c r="Z106" s="6"/>
      <c r="AA106" s="6"/>
      <c r="AB106" s="6"/>
      <c r="AC106" s="6"/>
    </row>
    <row r="107" ht="14.25" customHeight="1">
      <c r="B107" s="1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Y107" s="6"/>
      <c r="Z107" s="6"/>
      <c r="AA107" s="6"/>
      <c r="AB107" s="6"/>
      <c r="AC107" s="6"/>
    </row>
    <row r="108" ht="14.25" customHeight="1">
      <c r="B108" s="1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Y108" s="6"/>
      <c r="Z108" s="6"/>
      <c r="AA108" s="6"/>
      <c r="AB108" s="6"/>
      <c r="AC108" s="6"/>
    </row>
    <row r="109" ht="14.25" customHeight="1">
      <c r="B109" s="1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Y109" s="6"/>
      <c r="Z109" s="6"/>
      <c r="AA109" s="6"/>
      <c r="AB109" s="6"/>
      <c r="AC109" s="6"/>
    </row>
    <row r="110" ht="14.25" customHeight="1">
      <c r="B110" s="1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Y110" s="6"/>
      <c r="Z110" s="6"/>
      <c r="AA110" s="6"/>
      <c r="AB110" s="6"/>
      <c r="AC110" s="6"/>
    </row>
    <row r="111" ht="14.25" customHeight="1">
      <c r="B111" s="1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Y111" s="6"/>
      <c r="Z111" s="6"/>
      <c r="AA111" s="6"/>
      <c r="AB111" s="6"/>
      <c r="AC111" s="6"/>
    </row>
    <row r="112" ht="14.25" customHeight="1">
      <c r="B112" s="1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Y112" s="6"/>
      <c r="Z112" s="6"/>
      <c r="AA112" s="6"/>
      <c r="AB112" s="6"/>
      <c r="AC112" s="6"/>
    </row>
    <row r="113" ht="14.25" customHeight="1">
      <c r="B113" s="1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Y113" s="6"/>
      <c r="Z113" s="6"/>
      <c r="AA113" s="6"/>
      <c r="AB113" s="6"/>
      <c r="AC113" s="6"/>
    </row>
    <row r="114" ht="14.25" customHeight="1">
      <c r="B114" s="1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Y114" s="6"/>
      <c r="Z114" s="6"/>
      <c r="AA114" s="6"/>
      <c r="AB114" s="6"/>
      <c r="AC114" s="6"/>
    </row>
    <row r="115" ht="14.25" customHeight="1">
      <c r="B115" s="1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Y115" s="6"/>
      <c r="Z115" s="6"/>
      <c r="AA115" s="6"/>
      <c r="AB115" s="6"/>
      <c r="AC115" s="6"/>
    </row>
    <row r="116" ht="14.25" customHeight="1">
      <c r="B116" s="1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Y116" s="6"/>
      <c r="Z116" s="6"/>
      <c r="AA116" s="6"/>
      <c r="AB116" s="6"/>
      <c r="AC116" s="6"/>
    </row>
    <row r="117" ht="14.25" customHeight="1">
      <c r="B117" s="1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Y117" s="6"/>
      <c r="Z117" s="6"/>
      <c r="AA117" s="6"/>
      <c r="AB117" s="6"/>
      <c r="AC117" s="6"/>
    </row>
    <row r="118" ht="14.25" customHeight="1">
      <c r="B118" s="1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Y118" s="6"/>
      <c r="Z118" s="6"/>
      <c r="AA118" s="6"/>
      <c r="AB118" s="6"/>
      <c r="AC118" s="6"/>
    </row>
    <row r="119" ht="14.25" customHeight="1">
      <c r="B119" s="1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Y119" s="6"/>
      <c r="Z119" s="6"/>
      <c r="AA119" s="6"/>
      <c r="AB119" s="6"/>
      <c r="AC119" s="6"/>
    </row>
    <row r="120" ht="14.25" customHeight="1">
      <c r="B120" s="1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Y120" s="6"/>
      <c r="Z120" s="6"/>
      <c r="AA120" s="6"/>
      <c r="AB120" s="6"/>
      <c r="AC120" s="6"/>
    </row>
    <row r="121" ht="14.25" customHeight="1">
      <c r="B121" s="1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Y121" s="6"/>
      <c r="Z121" s="6"/>
      <c r="AA121" s="6"/>
      <c r="AB121" s="6"/>
      <c r="AC121" s="6"/>
    </row>
    <row r="122" ht="14.25" customHeight="1">
      <c r="B122" s="1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Y122" s="6"/>
      <c r="Z122" s="6"/>
      <c r="AA122" s="6"/>
      <c r="AB122" s="6"/>
      <c r="AC122" s="6"/>
    </row>
    <row r="123" ht="14.25" customHeight="1">
      <c r="B123" s="1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Y123" s="6"/>
      <c r="Z123" s="6"/>
      <c r="AA123" s="6"/>
      <c r="AB123" s="6"/>
      <c r="AC123" s="6"/>
    </row>
    <row r="124" ht="14.25" customHeight="1">
      <c r="B124" s="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Y124" s="6"/>
      <c r="Z124" s="6"/>
      <c r="AA124" s="6"/>
      <c r="AB124" s="6"/>
      <c r="AC124" s="6"/>
    </row>
    <row r="125" ht="14.25" customHeight="1">
      <c r="B125" s="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Y125" s="6"/>
      <c r="Z125" s="6"/>
      <c r="AA125" s="6"/>
      <c r="AB125" s="6"/>
      <c r="AC125" s="6"/>
    </row>
    <row r="126" ht="14.25" customHeight="1">
      <c r="B126" s="1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Y126" s="6"/>
      <c r="Z126" s="6"/>
      <c r="AA126" s="6"/>
      <c r="AB126" s="6"/>
      <c r="AC126" s="6"/>
    </row>
    <row r="127" ht="14.25" customHeight="1">
      <c r="B127" s="1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Y127" s="6"/>
      <c r="Z127" s="6"/>
      <c r="AA127" s="6"/>
      <c r="AB127" s="6"/>
      <c r="AC127" s="6"/>
    </row>
    <row r="128" ht="14.25" customHeight="1">
      <c r="B128" s="1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Y128" s="6"/>
      <c r="Z128" s="6"/>
      <c r="AA128" s="6"/>
      <c r="AB128" s="6"/>
      <c r="AC128" s="6"/>
    </row>
    <row r="129" ht="14.25" customHeight="1">
      <c r="B129" s="1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Y129" s="6"/>
      <c r="Z129" s="6"/>
      <c r="AA129" s="6"/>
      <c r="AB129" s="6"/>
      <c r="AC129" s="6"/>
    </row>
    <row r="130" ht="14.25" customHeight="1">
      <c r="B130" s="1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Y130" s="6"/>
      <c r="Z130" s="6"/>
      <c r="AA130" s="6"/>
      <c r="AB130" s="6"/>
      <c r="AC130" s="6"/>
    </row>
    <row r="131" ht="14.25" customHeight="1">
      <c r="B131" s="1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Y131" s="6"/>
      <c r="Z131" s="6"/>
      <c r="AA131" s="6"/>
      <c r="AB131" s="6"/>
      <c r="AC131" s="6"/>
    </row>
    <row r="132" ht="14.25" customHeight="1">
      <c r="B132" s="1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Y132" s="6"/>
      <c r="Z132" s="6"/>
      <c r="AA132" s="6"/>
      <c r="AB132" s="6"/>
      <c r="AC132" s="6"/>
    </row>
    <row r="133" ht="14.25" customHeight="1">
      <c r="B133" s="1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Y133" s="6"/>
      <c r="Z133" s="6"/>
      <c r="AA133" s="6"/>
      <c r="AB133" s="6"/>
      <c r="AC133" s="6"/>
    </row>
    <row r="134" ht="14.25" customHeight="1">
      <c r="B134" s="1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Y134" s="6"/>
      <c r="Z134" s="6"/>
      <c r="AA134" s="6"/>
      <c r="AB134" s="6"/>
      <c r="AC134" s="6"/>
    </row>
    <row r="135" ht="14.25" customHeight="1">
      <c r="B135" s="1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Y135" s="6"/>
      <c r="Z135" s="6"/>
      <c r="AA135" s="6"/>
      <c r="AB135" s="6"/>
      <c r="AC135" s="6"/>
    </row>
    <row r="136" ht="14.25" customHeight="1">
      <c r="B136" s="1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Y136" s="6"/>
      <c r="Z136" s="6"/>
      <c r="AA136" s="6"/>
      <c r="AB136" s="6"/>
      <c r="AC136" s="6"/>
    </row>
    <row r="137" ht="14.25" customHeight="1">
      <c r="B137" s="1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Y137" s="6"/>
      <c r="Z137" s="6"/>
      <c r="AA137" s="6"/>
      <c r="AB137" s="6"/>
      <c r="AC137" s="6"/>
    </row>
    <row r="138" ht="14.25" customHeight="1">
      <c r="B138" s="1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Y138" s="6"/>
      <c r="Z138" s="6"/>
      <c r="AA138" s="6"/>
      <c r="AB138" s="6"/>
      <c r="AC138" s="6"/>
    </row>
    <row r="139" ht="14.25" customHeight="1">
      <c r="B139" s="1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Y139" s="6"/>
      <c r="Z139" s="6"/>
      <c r="AA139" s="6"/>
      <c r="AB139" s="6"/>
      <c r="AC139" s="6"/>
    </row>
    <row r="140" ht="14.25" customHeight="1">
      <c r="B140" s="1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Y140" s="6"/>
      <c r="Z140" s="6"/>
      <c r="AA140" s="6"/>
      <c r="AB140" s="6"/>
      <c r="AC140" s="6"/>
    </row>
    <row r="141" ht="14.25" customHeight="1">
      <c r="B141" s="1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Y141" s="6"/>
      <c r="Z141" s="6"/>
      <c r="AA141" s="6"/>
      <c r="AB141" s="6"/>
      <c r="AC141" s="6"/>
    </row>
    <row r="142" ht="14.25" customHeight="1">
      <c r="B142" s="1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Y142" s="6"/>
      <c r="Z142" s="6"/>
      <c r="AA142" s="6"/>
      <c r="AB142" s="6"/>
      <c r="AC142" s="6"/>
    </row>
    <row r="143" ht="14.25" customHeight="1">
      <c r="B143" s="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Y143" s="6"/>
      <c r="Z143" s="6"/>
      <c r="AA143" s="6"/>
      <c r="AB143" s="6"/>
      <c r="AC143" s="6"/>
    </row>
    <row r="144" ht="14.25" customHeight="1">
      <c r="B144" s="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Y144" s="6"/>
      <c r="Z144" s="6"/>
      <c r="AA144" s="6"/>
      <c r="AB144" s="6"/>
      <c r="AC144" s="6"/>
    </row>
    <row r="145" ht="14.25" customHeight="1">
      <c r="B145" s="1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Y145" s="6"/>
      <c r="Z145" s="6"/>
      <c r="AA145" s="6"/>
      <c r="AB145" s="6"/>
      <c r="AC145" s="6"/>
    </row>
    <row r="146" ht="14.25" customHeight="1">
      <c r="B146" s="1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Y146" s="6"/>
      <c r="Z146" s="6"/>
      <c r="AA146" s="6"/>
      <c r="AB146" s="6"/>
      <c r="AC146" s="6"/>
    </row>
    <row r="147" ht="14.25" customHeight="1">
      <c r="B147" s="1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Y147" s="6"/>
      <c r="Z147" s="6"/>
      <c r="AA147" s="6"/>
      <c r="AB147" s="6"/>
      <c r="AC147" s="6"/>
    </row>
    <row r="148" ht="14.25" customHeight="1">
      <c r="B148" s="1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Y148" s="6"/>
      <c r="Z148" s="6"/>
      <c r="AA148" s="6"/>
      <c r="AB148" s="6"/>
      <c r="AC148" s="6"/>
    </row>
    <row r="149" ht="14.25" customHeight="1">
      <c r="B149" s="1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Y149" s="6"/>
      <c r="Z149" s="6"/>
      <c r="AA149" s="6"/>
      <c r="AB149" s="6"/>
      <c r="AC149" s="6"/>
    </row>
    <row r="150" ht="14.25" customHeight="1">
      <c r="B150" s="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Y150" s="6"/>
      <c r="Z150" s="6"/>
      <c r="AA150" s="6"/>
      <c r="AB150" s="6"/>
      <c r="AC150" s="6"/>
    </row>
    <row r="151" ht="14.25" customHeight="1">
      <c r="B151" s="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Y151" s="6"/>
      <c r="Z151" s="6"/>
      <c r="AA151" s="6"/>
      <c r="AB151" s="6"/>
      <c r="AC151" s="6"/>
    </row>
    <row r="152" ht="14.25" customHeight="1">
      <c r="B152" s="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Y152" s="6"/>
      <c r="Z152" s="6"/>
      <c r="AA152" s="6"/>
      <c r="AB152" s="6"/>
      <c r="AC152" s="6"/>
    </row>
    <row r="153" ht="14.25" customHeight="1">
      <c r="B153" s="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Y153" s="6"/>
      <c r="Z153" s="6"/>
      <c r="AA153" s="6"/>
      <c r="AB153" s="6"/>
      <c r="AC153" s="6"/>
    </row>
    <row r="154" ht="14.25" customHeight="1">
      <c r="B154" s="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Y154" s="6"/>
      <c r="Z154" s="6"/>
      <c r="AA154" s="6"/>
      <c r="AB154" s="6"/>
      <c r="AC154" s="6"/>
    </row>
    <row r="155" ht="14.25" customHeight="1">
      <c r="B155" s="1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Y155" s="6"/>
      <c r="Z155" s="6"/>
      <c r="AA155" s="6"/>
      <c r="AB155" s="6"/>
      <c r="AC155" s="6"/>
    </row>
    <row r="156" ht="14.25" customHeight="1">
      <c r="B156" s="1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Y156" s="6"/>
      <c r="Z156" s="6"/>
      <c r="AA156" s="6"/>
      <c r="AB156" s="6"/>
      <c r="AC156" s="6"/>
    </row>
    <row r="157" ht="14.25" customHeight="1">
      <c r="B157" s="1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Y157" s="6"/>
      <c r="Z157" s="6"/>
      <c r="AA157" s="6"/>
      <c r="AB157" s="6"/>
      <c r="AC157" s="6"/>
    </row>
    <row r="158" ht="14.25" customHeight="1">
      <c r="B158" s="1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Y158" s="6"/>
      <c r="Z158" s="6"/>
      <c r="AA158" s="6"/>
      <c r="AB158" s="6"/>
      <c r="AC158" s="6"/>
    </row>
    <row r="159" ht="14.25" customHeight="1">
      <c r="B159" s="1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Y159" s="6"/>
      <c r="Z159" s="6"/>
      <c r="AA159" s="6"/>
      <c r="AB159" s="6"/>
      <c r="AC159" s="6"/>
    </row>
    <row r="160" ht="14.25" customHeight="1">
      <c r="B160" s="1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Y160" s="6"/>
      <c r="Z160" s="6"/>
      <c r="AA160" s="6"/>
      <c r="AB160" s="6"/>
      <c r="AC160" s="6"/>
    </row>
    <row r="161" ht="14.25" customHeight="1">
      <c r="B161" s="1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Y161" s="6"/>
      <c r="Z161" s="6"/>
      <c r="AA161" s="6"/>
      <c r="AB161" s="6"/>
      <c r="AC161" s="6"/>
    </row>
    <row r="162" ht="14.25" customHeight="1">
      <c r="B162" s="1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Y162" s="6"/>
      <c r="Z162" s="6"/>
      <c r="AA162" s="6"/>
      <c r="AB162" s="6"/>
      <c r="AC162" s="6"/>
    </row>
    <row r="163" ht="14.25" customHeight="1">
      <c r="B163" s="1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Y163" s="6"/>
      <c r="Z163" s="6"/>
      <c r="AA163" s="6"/>
      <c r="AB163" s="6"/>
      <c r="AC163" s="6"/>
    </row>
    <row r="164" ht="14.25" customHeight="1">
      <c r="B164" s="1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Y164" s="6"/>
      <c r="Z164" s="6"/>
      <c r="AA164" s="6"/>
      <c r="AB164" s="6"/>
      <c r="AC164" s="6"/>
    </row>
    <row r="165" ht="14.25" customHeight="1">
      <c r="B165" s="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Y165" s="6"/>
      <c r="Z165" s="6"/>
      <c r="AA165" s="6"/>
      <c r="AB165" s="6"/>
      <c r="AC165" s="6"/>
    </row>
    <row r="166" ht="14.25" customHeight="1">
      <c r="B166" s="1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Y166" s="6"/>
      <c r="Z166" s="6"/>
      <c r="AA166" s="6"/>
      <c r="AB166" s="6"/>
      <c r="AC166" s="6"/>
    </row>
    <row r="167" ht="14.25" customHeight="1">
      <c r="B167" s="1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Y167" s="6"/>
      <c r="Z167" s="6"/>
      <c r="AA167" s="6"/>
      <c r="AB167" s="6"/>
      <c r="AC167" s="6"/>
    </row>
    <row r="168" ht="14.25" customHeight="1">
      <c r="B168" s="1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Y168" s="6"/>
      <c r="Z168" s="6"/>
      <c r="AA168" s="6"/>
      <c r="AB168" s="6"/>
      <c r="AC168" s="6"/>
    </row>
    <row r="169" ht="14.25" customHeight="1">
      <c r="B169" s="1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Y169" s="6"/>
      <c r="Z169" s="6"/>
      <c r="AA169" s="6"/>
      <c r="AB169" s="6"/>
      <c r="AC169" s="6"/>
    </row>
    <row r="170" ht="14.25" customHeight="1">
      <c r="B170" s="1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Y170" s="6"/>
      <c r="Z170" s="6"/>
      <c r="AA170" s="6"/>
      <c r="AB170" s="6"/>
      <c r="AC170" s="6"/>
    </row>
    <row r="171" ht="14.25" customHeight="1">
      <c r="B171" s="1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Y171" s="6"/>
      <c r="Z171" s="6"/>
      <c r="AA171" s="6"/>
      <c r="AB171" s="6"/>
      <c r="AC171" s="6"/>
    </row>
    <row r="172" ht="14.25" customHeight="1">
      <c r="B172" s="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Y172" s="6"/>
      <c r="Z172" s="6"/>
      <c r="AA172" s="6"/>
      <c r="AB172" s="6"/>
      <c r="AC172" s="6"/>
    </row>
    <row r="173" ht="14.25" customHeight="1">
      <c r="B173" s="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Y173" s="6"/>
      <c r="Z173" s="6"/>
      <c r="AA173" s="6"/>
      <c r="AB173" s="6"/>
      <c r="AC173" s="6"/>
    </row>
    <row r="174" ht="14.25" customHeight="1">
      <c r="B174" s="1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Y174" s="6"/>
      <c r="Z174" s="6"/>
      <c r="AA174" s="6"/>
      <c r="AB174" s="6"/>
      <c r="AC174" s="6"/>
    </row>
    <row r="175" ht="14.25" customHeight="1">
      <c r="B175" s="1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Y175" s="6"/>
      <c r="Z175" s="6"/>
      <c r="AA175" s="6"/>
      <c r="AB175" s="6"/>
      <c r="AC175" s="6"/>
    </row>
    <row r="176" ht="14.25" customHeight="1">
      <c r="B176" s="1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Y176" s="6"/>
      <c r="Z176" s="6"/>
      <c r="AA176" s="6"/>
      <c r="AB176" s="6"/>
      <c r="AC176" s="6"/>
    </row>
    <row r="177" ht="14.25" customHeight="1">
      <c r="B177" s="1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Y177" s="6"/>
      <c r="Z177" s="6"/>
      <c r="AA177" s="6"/>
      <c r="AB177" s="6"/>
      <c r="AC177" s="6"/>
    </row>
    <row r="178" ht="14.25" customHeight="1">
      <c r="B178" s="1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Y178" s="6"/>
      <c r="Z178" s="6"/>
      <c r="AA178" s="6"/>
      <c r="AB178" s="6"/>
      <c r="AC178" s="6"/>
    </row>
    <row r="179" ht="14.25" customHeight="1">
      <c r="B179" s="1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Y179" s="6"/>
      <c r="Z179" s="6"/>
      <c r="AA179" s="6"/>
      <c r="AB179" s="6"/>
      <c r="AC179" s="6"/>
    </row>
    <row r="180" ht="14.25" customHeight="1">
      <c r="B180" s="1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Y180" s="6"/>
      <c r="Z180" s="6"/>
      <c r="AA180" s="6"/>
      <c r="AB180" s="6"/>
      <c r="AC180" s="6"/>
    </row>
    <row r="181" ht="14.25" customHeight="1">
      <c r="B181" s="1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Y181" s="6"/>
      <c r="Z181" s="6"/>
      <c r="AA181" s="6"/>
      <c r="AB181" s="6"/>
      <c r="AC181" s="6"/>
    </row>
    <row r="182" ht="14.25" customHeight="1">
      <c r="B182" s="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Y182" s="6"/>
      <c r="Z182" s="6"/>
      <c r="AA182" s="6"/>
      <c r="AB182" s="6"/>
      <c r="AC182" s="6"/>
    </row>
    <row r="183" ht="14.25" customHeight="1">
      <c r="B183" s="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Y183" s="6"/>
      <c r="Z183" s="6"/>
      <c r="AA183" s="6"/>
      <c r="AB183" s="6"/>
      <c r="AC183" s="6"/>
    </row>
    <row r="184" ht="14.25" customHeight="1">
      <c r="B184" s="1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Y184" s="6"/>
      <c r="Z184" s="6"/>
      <c r="AA184" s="6"/>
      <c r="AB184" s="6"/>
      <c r="AC184" s="6"/>
    </row>
    <row r="185" ht="14.25" customHeight="1">
      <c r="B185" s="1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Y185" s="6"/>
      <c r="Z185" s="6"/>
      <c r="AA185" s="6"/>
      <c r="AB185" s="6"/>
      <c r="AC185" s="6"/>
    </row>
    <row r="186" ht="14.25" customHeight="1">
      <c r="B186" s="1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Y186" s="6"/>
      <c r="Z186" s="6"/>
      <c r="AA186" s="6"/>
      <c r="AB186" s="6"/>
      <c r="AC186" s="6"/>
    </row>
    <row r="187" ht="14.25" customHeight="1">
      <c r="B187" s="1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Y187" s="6"/>
      <c r="Z187" s="6"/>
      <c r="AA187" s="6"/>
      <c r="AB187" s="6"/>
      <c r="AC187" s="6"/>
    </row>
    <row r="188" ht="14.25" customHeight="1">
      <c r="B188" s="1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Y188" s="6"/>
      <c r="Z188" s="6"/>
      <c r="AA188" s="6"/>
      <c r="AB188" s="6"/>
      <c r="AC188" s="6"/>
    </row>
    <row r="189" ht="14.25" customHeight="1">
      <c r="B189" s="1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Y189" s="6"/>
      <c r="Z189" s="6"/>
      <c r="AA189" s="6"/>
      <c r="AB189" s="6"/>
      <c r="AC189" s="6"/>
    </row>
    <row r="190" ht="14.25" customHeight="1">
      <c r="B190" s="1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Y190" s="6"/>
      <c r="Z190" s="6"/>
      <c r="AA190" s="6"/>
      <c r="AB190" s="6"/>
      <c r="AC190" s="6"/>
    </row>
    <row r="191" ht="14.25" customHeight="1">
      <c r="B191" s="1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Y191" s="6"/>
      <c r="Z191" s="6"/>
      <c r="AA191" s="6"/>
      <c r="AB191" s="6"/>
      <c r="AC191" s="6"/>
    </row>
    <row r="192" ht="14.25" customHeight="1">
      <c r="B192" s="1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Y192" s="6"/>
      <c r="Z192" s="6"/>
      <c r="AA192" s="6"/>
      <c r="AB192" s="6"/>
      <c r="AC192" s="6"/>
    </row>
    <row r="193" ht="14.25" customHeight="1">
      <c r="B193" s="1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Y193" s="6"/>
      <c r="Z193" s="6"/>
      <c r="AA193" s="6"/>
      <c r="AB193" s="6"/>
      <c r="AC193" s="6"/>
    </row>
    <row r="194" ht="14.25" customHeight="1">
      <c r="B194" s="1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Y194" s="6"/>
      <c r="Z194" s="6"/>
      <c r="AA194" s="6"/>
      <c r="AB194" s="6"/>
      <c r="AC194" s="6"/>
    </row>
    <row r="195" ht="14.25" customHeight="1">
      <c r="B195" s="1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Y195" s="6"/>
      <c r="Z195" s="6"/>
      <c r="AA195" s="6"/>
      <c r="AB195" s="6"/>
      <c r="AC195" s="6"/>
    </row>
    <row r="196" ht="14.25" customHeight="1">
      <c r="B196" s="1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Y196" s="6"/>
      <c r="Z196" s="6"/>
      <c r="AA196" s="6"/>
      <c r="AB196" s="6"/>
      <c r="AC196" s="6"/>
    </row>
    <row r="197" ht="14.25" customHeight="1">
      <c r="B197" s="1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Y197" s="6"/>
      <c r="Z197" s="6"/>
      <c r="AA197" s="6"/>
      <c r="AB197" s="6"/>
      <c r="AC197" s="6"/>
    </row>
    <row r="198" ht="14.25" customHeight="1">
      <c r="B198" s="1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Y198" s="6"/>
      <c r="Z198" s="6"/>
      <c r="AA198" s="6"/>
      <c r="AB198" s="6"/>
      <c r="AC198" s="6"/>
    </row>
    <row r="199" ht="14.25" customHeight="1">
      <c r="B199" s="1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Y199" s="6"/>
      <c r="Z199" s="6"/>
      <c r="AA199" s="6"/>
      <c r="AB199" s="6"/>
      <c r="AC199" s="6"/>
    </row>
    <row r="200" ht="14.25" customHeight="1">
      <c r="B200" s="1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Y200" s="6"/>
      <c r="Z200" s="6"/>
      <c r="AA200" s="6"/>
      <c r="AB200" s="6"/>
      <c r="AC200" s="6"/>
    </row>
    <row r="201" ht="14.25" customHeight="1">
      <c r="B201" s="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Y201" s="6"/>
      <c r="Z201" s="6"/>
      <c r="AA201" s="6"/>
      <c r="AB201" s="6"/>
      <c r="AC201" s="6"/>
    </row>
    <row r="202" ht="14.25" customHeight="1">
      <c r="B202" s="1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Y202" s="6"/>
      <c r="Z202" s="6"/>
      <c r="AA202" s="6"/>
      <c r="AB202" s="6"/>
      <c r="AC202" s="6"/>
    </row>
    <row r="203" ht="14.25" customHeight="1">
      <c r="B203" s="1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Y203" s="6"/>
      <c r="Z203" s="6"/>
      <c r="AA203" s="6"/>
      <c r="AB203" s="6"/>
      <c r="AC203" s="6"/>
    </row>
    <row r="204" ht="14.25" customHeight="1">
      <c r="B204" s="1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Y204" s="6"/>
      <c r="Z204" s="6"/>
      <c r="AA204" s="6"/>
      <c r="AB204" s="6"/>
      <c r="AC204" s="6"/>
    </row>
    <row r="205" ht="14.25" customHeight="1">
      <c r="B205" s="1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Y205" s="6"/>
      <c r="Z205" s="6"/>
      <c r="AA205" s="6"/>
      <c r="AB205" s="6"/>
      <c r="AC205" s="6"/>
    </row>
    <row r="206" ht="14.25" customHeight="1">
      <c r="B206" s="1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Y206" s="6"/>
      <c r="Z206" s="6"/>
      <c r="AA206" s="6"/>
      <c r="AB206" s="6"/>
      <c r="AC206" s="6"/>
    </row>
    <row r="207" ht="14.25" customHeight="1">
      <c r="B207" s="1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Y207" s="6"/>
      <c r="Z207" s="6"/>
      <c r="AA207" s="6"/>
      <c r="AB207" s="6"/>
      <c r="AC207" s="6"/>
    </row>
    <row r="208" ht="14.25" customHeight="1">
      <c r="B208" s="1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Y208" s="6"/>
      <c r="Z208" s="6"/>
      <c r="AA208" s="6"/>
      <c r="AB208" s="6"/>
      <c r="AC208" s="6"/>
    </row>
    <row r="209" ht="14.25" customHeight="1">
      <c r="B209" s="1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Y209" s="6"/>
      <c r="Z209" s="6"/>
      <c r="AA209" s="6"/>
      <c r="AB209" s="6"/>
      <c r="AC209" s="6"/>
    </row>
    <row r="210" ht="14.25" customHeight="1">
      <c r="B210" s="1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Y210" s="6"/>
      <c r="Z210" s="6"/>
      <c r="AA210" s="6"/>
      <c r="AB210" s="6"/>
      <c r="AC210" s="6"/>
    </row>
    <row r="211" ht="14.25" customHeight="1">
      <c r="B211" s="1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Y211" s="6"/>
      <c r="Z211" s="6"/>
      <c r="AA211" s="6"/>
      <c r="AB211" s="6"/>
      <c r="AC211" s="6"/>
    </row>
    <row r="212" ht="14.25" customHeight="1">
      <c r="B212" s="1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Y212" s="6"/>
      <c r="Z212" s="6"/>
      <c r="AA212" s="6"/>
      <c r="AB212" s="6"/>
      <c r="AC212" s="6"/>
    </row>
    <row r="213" ht="14.25" customHeight="1">
      <c r="B213" s="1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Y213" s="6"/>
      <c r="Z213" s="6"/>
      <c r="AA213" s="6"/>
      <c r="AB213" s="6"/>
      <c r="AC213" s="6"/>
    </row>
    <row r="214" ht="14.25" customHeight="1">
      <c r="B214" s="1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Y214" s="6"/>
      <c r="Z214" s="6"/>
      <c r="AA214" s="6"/>
      <c r="AB214" s="6"/>
      <c r="AC214" s="6"/>
    </row>
    <row r="215" ht="14.25" customHeight="1">
      <c r="B215" s="1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Y215" s="6"/>
      <c r="Z215" s="6"/>
      <c r="AA215" s="6"/>
      <c r="AB215" s="6"/>
      <c r="AC215" s="6"/>
    </row>
    <row r="216" ht="14.25" customHeight="1">
      <c r="B216" s="1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Y216" s="6"/>
      <c r="Z216" s="6"/>
      <c r="AA216" s="6"/>
      <c r="AB216" s="6"/>
      <c r="AC216" s="6"/>
    </row>
    <row r="217" ht="14.25" customHeight="1">
      <c r="B217" s="1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Y217" s="6"/>
      <c r="Z217" s="6"/>
      <c r="AA217" s="6"/>
      <c r="AB217" s="6"/>
      <c r="AC217" s="6"/>
    </row>
    <row r="218" ht="14.25" customHeight="1">
      <c r="B218" s="1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Y218" s="6"/>
      <c r="Z218" s="6"/>
      <c r="AA218" s="6"/>
      <c r="AB218" s="6"/>
      <c r="AC218" s="6"/>
    </row>
    <row r="219" ht="14.25" customHeight="1">
      <c r="B219" s="1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Y219" s="6"/>
      <c r="Z219" s="6"/>
      <c r="AA219" s="6"/>
      <c r="AB219" s="6"/>
      <c r="AC219" s="6"/>
    </row>
    <row r="220" ht="14.25" customHeight="1">
      <c r="B220" s="1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Y220" s="6"/>
      <c r="Z220" s="6"/>
      <c r="AA220" s="6"/>
      <c r="AB220" s="6"/>
      <c r="AC220" s="6"/>
    </row>
    <row r="221" ht="14.25" customHeight="1">
      <c r="B221" s="1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Y221" s="6"/>
      <c r="Z221" s="6"/>
      <c r="AA221" s="6"/>
      <c r="AB221" s="6"/>
      <c r="AC221" s="6"/>
    </row>
    <row r="222" ht="14.25" customHeight="1">
      <c r="B222" s="1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Y222" s="6"/>
      <c r="Z222" s="6"/>
      <c r="AA222" s="6"/>
      <c r="AB222" s="6"/>
      <c r="AC222" s="6"/>
    </row>
    <row r="223" ht="14.25" customHeight="1">
      <c r="B223" s="1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Y223" s="6"/>
      <c r="Z223" s="6"/>
      <c r="AA223" s="6"/>
      <c r="AB223" s="6"/>
      <c r="AC223" s="6"/>
    </row>
    <row r="224" ht="14.25" customHeight="1">
      <c r="B224" s="1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Y224" s="6"/>
      <c r="Z224" s="6"/>
      <c r="AA224" s="6"/>
      <c r="AB224" s="6"/>
      <c r="AC224" s="6"/>
    </row>
    <row r="225" ht="14.25" customHeight="1">
      <c r="B225" s="1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Y225" s="6"/>
      <c r="Z225" s="6"/>
      <c r="AA225" s="6"/>
      <c r="AB225" s="6"/>
      <c r="AC225" s="6"/>
    </row>
    <row r="226" ht="14.25" customHeight="1">
      <c r="B226" s="1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Y226" s="6"/>
      <c r="Z226" s="6"/>
      <c r="AA226" s="6"/>
      <c r="AB226" s="6"/>
      <c r="AC226" s="6"/>
    </row>
    <row r="227" ht="14.25" customHeight="1">
      <c r="B227" s="1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Y227" s="6"/>
      <c r="Z227" s="6"/>
      <c r="AA227" s="6"/>
      <c r="AB227" s="6"/>
      <c r="AC227" s="6"/>
    </row>
    <row r="228" ht="14.25" customHeight="1">
      <c r="B228" s="1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Y228" s="6"/>
      <c r="Z228" s="6"/>
      <c r="AA228" s="6"/>
      <c r="AB228" s="6"/>
      <c r="AC228" s="6"/>
    </row>
    <row r="229" ht="14.25" customHeight="1">
      <c r="B229" s="1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Y229" s="6"/>
      <c r="Z229" s="6"/>
      <c r="AA229" s="6"/>
      <c r="AB229" s="6"/>
      <c r="AC229" s="6"/>
    </row>
    <row r="230" ht="14.25" customHeight="1">
      <c r="B230" s="1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Y230" s="6"/>
      <c r="Z230" s="6"/>
      <c r="AA230" s="6"/>
      <c r="AB230" s="6"/>
      <c r="AC230" s="6"/>
    </row>
    <row r="231" ht="14.25" customHeight="1">
      <c r="B231" s="1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Y231" s="6"/>
      <c r="Z231" s="6"/>
      <c r="AA231" s="6"/>
      <c r="AB231" s="6"/>
      <c r="AC231" s="6"/>
    </row>
    <row r="232" ht="14.25" customHeight="1">
      <c r="B232" s="1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Y232" s="6"/>
      <c r="Z232" s="6"/>
      <c r="AA232" s="6"/>
      <c r="AB232" s="6"/>
      <c r="AC232" s="6"/>
    </row>
    <row r="233" ht="14.25" customHeight="1">
      <c r="B233" s="1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Y233" s="6"/>
      <c r="Z233" s="6"/>
      <c r="AA233" s="6"/>
      <c r="AB233" s="6"/>
      <c r="AC233" s="6"/>
    </row>
    <row r="234" ht="14.25" customHeight="1">
      <c r="B234" s="1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Y234" s="6"/>
      <c r="Z234" s="6"/>
      <c r="AA234" s="6"/>
      <c r="AB234" s="6"/>
      <c r="AC234" s="6"/>
    </row>
    <row r="235" ht="14.25" customHeight="1">
      <c r="B235" s="1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Y235" s="6"/>
      <c r="Z235" s="6"/>
      <c r="AA235" s="6"/>
      <c r="AB235" s="6"/>
      <c r="AC235" s="6"/>
    </row>
    <row r="236" ht="14.25" customHeight="1">
      <c r="B236" s="1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Y236" s="6"/>
      <c r="Z236" s="6"/>
      <c r="AA236" s="6"/>
      <c r="AB236" s="6"/>
      <c r="AC236" s="6"/>
    </row>
    <row r="237" ht="14.25" customHeight="1">
      <c r="B237" s="1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Y237" s="6"/>
      <c r="Z237" s="6"/>
      <c r="AA237" s="6"/>
      <c r="AB237" s="6"/>
      <c r="AC237" s="6"/>
    </row>
    <row r="238" ht="14.25" customHeight="1">
      <c r="B238" s="1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Y238" s="6"/>
      <c r="Z238" s="6"/>
      <c r="AA238" s="6"/>
      <c r="AB238" s="6"/>
      <c r="AC238" s="6"/>
    </row>
    <row r="239" ht="14.25" customHeight="1">
      <c r="B239" s="1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Y239" s="6"/>
      <c r="Z239" s="6"/>
      <c r="AA239" s="6"/>
      <c r="AB239" s="6"/>
      <c r="AC239" s="6"/>
    </row>
    <row r="240" ht="14.25" customHeight="1">
      <c r="B240" s="1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Y240" s="6"/>
      <c r="Z240" s="6"/>
      <c r="AA240" s="6"/>
      <c r="AB240" s="6"/>
      <c r="AC240" s="6"/>
    </row>
    <row r="241" ht="14.25" customHeight="1">
      <c r="B241" s="1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Y241" s="6"/>
      <c r="Z241" s="6"/>
      <c r="AA241" s="6"/>
      <c r="AB241" s="6"/>
      <c r="AC241" s="6"/>
    </row>
    <row r="242" ht="14.25" customHeight="1">
      <c r="B242" s="1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Y242" s="6"/>
      <c r="Z242" s="6"/>
      <c r="AA242" s="6"/>
      <c r="AB242" s="6"/>
      <c r="AC242" s="6"/>
    </row>
    <row r="243" ht="14.25" customHeight="1">
      <c r="B243" s="1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Y243" s="6"/>
      <c r="Z243" s="6"/>
      <c r="AA243" s="6"/>
      <c r="AB243" s="6"/>
      <c r="AC243" s="6"/>
    </row>
    <row r="244" ht="14.25" customHeight="1">
      <c r="B244" s="1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Y244" s="6"/>
      <c r="Z244" s="6"/>
      <c r="AA244" s="6"/>
      <c r="AB244" s="6"/>
      <c r="AC244" s="6"/>
    </row>
    <row r="245" ht="14.25" customHeight="1">
      <c r="B245" s="1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Y245" s="6"/>
      <c r="Z245" s="6"/>
      <c r="AA245" s="6"/>
      <c r="AB245" s="6"/>
      <c r="AC245" s="6"/>
    </row>
    <row r="246" ht="14.25" customHeight="1">
      <c r="B246" s="1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Y246" s="6"/>
      <c r="Z246" s="6"/>
      <c r="AA246" s="6"/>
      <c r="AB246" s="6"/>
      <c r="AC246" s="6"/>
    </row>
    <row r="247" ht="14.25" customHeight="1">
      <c r="B247" s="1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Y247" s="6"/>
      <c r="Z247" s="6"/>
      <c r="AA247" s="6"/>
      <c r="AB247" s="6"/>
      <c r="AC247" s="6"/>
    </row>
    <row r="248" ht="14.25" customHeight="1">
      <c r="B248" s="1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Y248" s="6"/>
      <c r="Z248" s="6"/>
      <c r="AA248" s="6"/>
      <c r="AB248" s="6"/>
      <c r="AC248" s="6"/>
    </row>
    <row r="249" ht="14.25" customHeight="1">
      <c r="B249" s="1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Y249" s="6"/>
      <c r="Z249" s="6"/>
      <c r="AA249" s="6"/>
      <c r="AB249" s="6"/>
      <c r="AC249" s="6"/>
    </row>
    <row r="250" ht="14.25" customHeight="1">
      <c r="B250" s="1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Y250" s="6"/>
      <c r="Z250" s="6"/>
      <c r="AA250" s="6"/>
      <c r="AB250" s="6"/>
      <c r="AC250" s="6"/>
    </row>
    <row r="251" ht="14.25" customHeight="1">
      <c r="B251" s="1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Y251" s="6"/>
      <c r="Z251" s="6"/>
      <c r="AA251" s="6"/>
      <c r="AB251" s="6"/>
      <c r="AC251" s="6"/>
    </row>
    <row r="252" ht="14.25" customHeight="1">
      <c r="B252" s="1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Y252" s="6"/>
      <c r="Z252" s="6"/>
      <c r="AA252" s="6"/>
      <c r="AB252" s="6"/>
      <c r="AC252" s="6"/>
    </row>
    <row r="253" ht="14.25" customHeight="1">
      <c r="B253" s="1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Y253" s="6"/>
      <c r="Z253" s="6"/>
      <c r="AA253" s="6"/>
      <c r="AB253" s="6"/>
      <c r="AC253" s="6"/>
    </row>
    <row r="254" ht="14.25" customHeight="1">
      <c r="B254" s="1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Y254" s="6"/>
      <c r="Z254" s="6"/>
      <c r="AA254" s="6"/>
      <c r="AB254" s="6"/>
      <c r="AC254" s="6"/>
    </row>
    <row r="255" ht="14.25" customHeight="1">
      <c r="B255" s="1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Y255" s="6"/>
      <c r="Z255" s="6"/>
      <c r="AA255" s="6"/>
      <c r="AB255" s="6"/>
      <c r="AC255" s="6"/>
    </row>
    <row r="256" ht="14.25" customHeight="1">
      <c r="B256" s="1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Y256" s="6"/>
      <c r="Z256" s="6"/>
      <c r="AA256" s="6"/>
      <c r="AB256" s="6"/>
      <c r="AC256" s="6"/>
    </row>
    <row r="257" ht="14.25" customHeight="1">
      <c r="B257" s="1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Y257" s="6"/>
      <c r="Z257" s="6"/>
      <c r="AA257" s="6"/>
      <c r="AB257" s="6"/>
      <c r="AC257" s="6"/>
    </row>
    <row r="258" ht="14.25" customHeight="1">
      <c r="B258" s="1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Y258" s="6"/>
      <c r="Z258" s="6"/>
      <c r="AA258" s="6"/>
      <c r="AB258" s="6"/>
      <c r="AC258" s="6"/>
    </row>
    <row r="259" ht="14.25" customHeight="1">
      <c r="B259" s="1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Y259" s="6"/>
      <c r="Z259" s="6"/>
      <c r="AA259" s="6"/>
      <c r="AB259" s="6"/>
      <c r="AC259" s="6"/>
    </row>
    <row r="260" ht="14.25" customHeight="1">
      <c r="B260" s="1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Y260" s="6"/>
      <c r="Z260" s="6"/>
      <c r="AA260" s="6"/>
      <c r="AB260" s="6"/>
      <c r="AC260" s="6"/>
    </row>
    <row r="261" ht="14.25" customHeight="1">
      <c r="B261" s="1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Y261" s="6"/>
      <c r="Z261" s="6"/>
      <c r="AA261" s="6"/>
      <c r="AB261" s="6"/>
      <c r="AC261" s="6"/>
    </row>
    <row r="262" ht="14.25" customHeight="1">
      <c r="B262" s="1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Y262" s="6"/>
      <c r="Z262" s="6"/>
      <c r="AA262" s="6"/>
      <c r="AB262" s="6"/>
      <c r="AC262" s="6"/>
    </row>
    <row r="263" ht="14.25" customHeight="1">
      <c r="B263" s="1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Y263" s="6"/>
      <c r="Z263" s="6"/>
      <c r="AA263" s="6"/>
      <c r="AB263" s="6"/>
      <c r="AC263" s="6"/>
    </row>
    <row r="264" ht="14.25" customHeight="1">
      <c r="B264" s="1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Y264" s="6"/>
      <c r="Z264" s="6"/>
      <c r="AA264" s="6"/>
      <c r="AB264" s="6"/>
      <c r="AC264" s="6"/>
    </row>
    <row r="265" ht="14.25" customHeight="1">
      <c r="B265" s="1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Y265" s="6"/>
      <c r="Z265" s="6"/>
      <c r="AA265" s="6"/>
      <c r="AB265" s="6"/>
      <c r="AC265" s="6"/>
    </row>
    <row r="266" ht="14.25" customHeight="1">
      <c r="B266" s="1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Y266" s="6"/>
      <c r="Z266" s="6"/>
      <c r="AA266" s="6"/>
      <c r="AB266" s="6"/>
      <c r="AC266" s="6"/>
    </row>
    <row r="267" ht="14.25" customHeight="1">
      <c r="B267" s="1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Y267" s="6"/>
      <c r="Z267" s="6"/>
      <c r="AA267" s="6"/>
      <c r="AB267" s="6"/>
      <c r="AC267" s="6"/>
    </row>
    <row r="268" ht="14.25" customHeight="1">
      <c r="B268" s="1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Y268" s="6"/>
      <c r="Z268" s="6"/>
      <c r="AA268" s="6"/>
      <c r="AB268" s="6"/>
      <c r="AC268" s="6"/>
    </row>
    <row r="269" ht="14.25" customHeight="1">
      <c r="B269" s="1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Y269" s="6"/>
      <c r="Z269" s="6"/>
      <c r="AA269" s="6"/>
      <c r="AB269" s="6"/>
      <c r="AC269" s="6"/>
    </row>
    <row r="270" ht="14.25" customHeight="1">
      <c r="B270" s="1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Y270" s="6"/>
      <c r="Z270" s="6"/>
      <c r="AA270" s="6"/>
      <c r="AB270" s="6"/>
      <c r="AC270" s="6"/>
    </row>
    <row r="271" ht="14.25" customHeight="1">
      <c r="B271" s="1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Y271" s="6"/>
      <c r="Z271" s="6"/>
      <c r="AA271" s="6"/>
      <c r="AB271" s="6"/>
      <c r="AC271" s="6"/>
    </row>
    <row r="272" ht="14.25" customHeight="1">
      <c r="B272" s="1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Y272" s="6"/>
      <c r="Z272" s="6"/>
      <c r="AA272" s="6"/>
      <c r="AB272" s="6"/>
      <c r="AC272" s="6"/>
    </row>
    <row r="273" ht="14.25" customHeight="1">
      <c r="B273" s="1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Y273" s="6"/>
      <c r="Z273" s="6"/>
      <c r="AA273" s="6"/>
      <c r="AB273" s="6"/>
      <c r="AC273" s="6"/>
    </row>
    <row r="274" ht="14.25" customHeight="1">
      <c r="B274" s="1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Y274" s="6"/>
      <c r="Z274" s="6"/>
      <c r="AA274" s="6"/>
      <c r="AB274" s="6"/>
      <c r="AC274" s="6"/>
    </row>
    <row r="275" ht="14.25" customHeight="1">
      <c r="B275" s="1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Y275" s="6"/>
      <c r="Z275" s="6"/>
      <c r="AA275" s="6"/>
      <c r="AB275" s="6"/>
      <c r="AC275" s="6"/>
    </row>
    <row r="276" ht="14.25" customHeight="1">
      <c r="B276" s="1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Y276" s="6"/>
      <c r="Z276" s="6"/>
      <c r="AA276" s="6"/>
      <c r="AB276" s="6"/>
      <c r="AC276" s="6"/>
    </row>
    <row r="277" ht="14.25" customHeight="1">
      <c r="B277" s="1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Y277" s="6"/>
      <c r="Z277" s="6"/>
      <c r="AA277" s="6"/>
      <c r="AB277" s="6"/>
      <c r="AC277" s="6"/>
    </row>
    <row r="278" ht="14.25" customHeight="1">
      <c r="B278" s="1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Y278" s="6"/>
      <c r="Z278" s="6"/>
      <c r="AA278" s="6"/>
      <c r="AB278" s="6"/>
      <c r="AC278" s="6"/>
    </row>
    <row r="279" ht="14.25" customHeight="1">
      <c r="B279" s="1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Y279" s="6"/>
      <c r="Z279" s="6"/>
      <c r="AA279" s="6"/>
      <c r="AB279" s="6"/>
      <c r="AC279" s="6"/>
    </row>
    <row r="280" ht="14.25" customHeight="1">
      <c r="B280" s="1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Y280" s="6"/>
      <c r="Z280" s="6"/>
      <c r="AA280" s="6"/>
      <c r="AB280" s="6"/>
      <c r="AC280" s="6"/>
    </row>
    <row r="281" ht="14.25" customHeight="1">
      <c r="B281" s="1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Y281" s="6"/>
      <c r="Z281" s="6"/>
      <c r="AA281" s="6"/>
      <c r="AB281" s="6"/>
      <c r="AC281" s="6"/>
    </row>
    <row r="282" ht="14.25" customHeight="1">
      <c r="B282" s="1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Y282" s="6"/>
      <c r="Z282" s="6"/>
      <c r="AA282" s="6"/>
      <c r="AB282" s="6"/>
      <c r="AC282" s="6"/>
    </row>
    <row r="283" ht="14.25" customHeight="1">
      <c r="B283" s="1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Y283" s="6"/>
      <c r="Z283" s="6"/>
      <c r="AA283" s="6"/>
      <c r="AB283" s="6"/>
      <c r="AC283" s="6"/>
    </row>
    <row r="284" ht="14.25" customHeight="1">
      <c r="B284" s="1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Y284" s="6"/>
      <c r="Z284" s="6"/>
      <c r="AA284" s="6"/>
      <c r="AB284" s="6"/>
      <c r="AC284" s="6"/>
    </row>
    <row r="285" ht="14.25" customHeight="1">
      <c r="B285" s="1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Y285" s="6"/>
      <c r="Z285" s="6"/>
      <c r="AA285" s="6"/>
      <c r="AB285" s="6"/>
      <c r="AC285" s="6"/>
    </row>
    <row r="286" ht="14.25" customHeight="1">
      <c r="B286" s="1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Y286" s="6"/>
      <c r="Z286" s="6"/>
      <c r="AA286" s="6"/>
      <c r="AB286" s="6"/>
      <c r="AC286" s="6"/>
    </row>
    <row r="287" ht="14.25" customHeight="1">
      <c r="B287" s="1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Y287" s="6"/>
      <c r="Z287" s="6"/>
      <c r="AA287" s="6"/>
      <c r="AB287" s="6"/>
      <c r="AC287" s="6"/>
    </row>
    <row r="288" ht="14.25" customHeight="1">
      <c r="B288" s="1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Y288" s="6"/>
      <c r="Z288" s="6"/>
      <c r="AA288" s="6"/>
      <c r="AB288" s="6"/>
      <c r="AC288" s="6"/>
    </row>
    <row r="289" ht="14.25" customHeight="1">
      <c r="B289" s="1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Y289" s="6"/>
      <c r="Z289" s="6"/>
      <c r="AA289" s="6"/>
      <c r="AB289" s="6"/>
      <c r="AC289" s="6"/>
    </row>
    <row r="290" ht="14.25" customHeight="1">
      <c r="B290" s="1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Y290" s="6"/>
      <c r="Z290" s="6"/>
      <c r="AA290" s="6"/>
      <c r="AB290" s="6"/>
      <c r="AC290" s="6"/>
    </row>
    <row r="291" ht="14.25" customHeight="1">
      <c r="B291" s="1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Y291" s="6"/>
      <c r="Z291" s="6"/>
      <c r="AA291" s="6"/>
      <c r="AB291" s="6"/>
      <c r="AC291" s="6"/>
    </row>
    <row r="292" ht="14.25" customHeight="1">
      <c r="B292" s="1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Y292" s="6"/>
      <c r="Z292" s="6"/>
      <c r="AA292" s="6"/>
      <c r="AB292" s="6"/>
      <c r="AC292" s="6"/>
    </row>
    <row r="293" ht="14.25" customHeight="1">
      <c r="B293" s="1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Y293" s="6"/>
      <c r="Z293" s="6"/>
      <c r="AA293" s="6"/>
      <c r="AB293" s="6"/>
      <c r="AC293" s="6"/>
    </row>
    <row r="294" ht="14.25" customHeight="1">
      <c r="B294" s="1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Y294" s="6"/>
      <c r="Z294" s="6"/>
      <c r="AA294" s="6"/>
      <c r="AB294" s="6"/>
      <c r="AC294" s="6"/>
    </row>
    <row r="295" ht="14.25" customHeight="1">
      <c r="B295" s="1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Y295" s="6"/>
      <c r="Z295" s="6"/>
      <c r="AA295" s="6"/>
      <c r="AB295" s="6"/>
      <c r="AC295" s="6"/>
    </row>
    <row r="296" ht="14.25" customHeight="1">
      <c r="B296" s="1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Y296" s="6"/>
      <c r="Z296" s="6"/>
      <c r="AA296" s="6"/>
      <c r="AB296" s="6"/>
      <c r="AC296" s="6"/>
    </row>
    <row r="297" ht="14.25" customHeight="1">
      <c r="B297" s="1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Y297" s="6"/>
      <c r="Z297" s="6"/>
      <c r="AA297" s="6"/>
      <c r="AB297" s="6"/>
      <c r="AC297" s="6"/>
    </row>
    <row r="298" ht="14.25" customHeight="1">
      <c r="B298" s="1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Y298" s="6"/>
      <c r="Z298" s="6"/>
      <c r="AA298" s="6"/>
      <c r="AB298" s="6"/>
      <c r="AC298" s="6"/>
    </row>
    <row r="299" ht="14.25" customHeight="1">
      <c r="B299" s="1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Y299" s="6"/>
      <c r="Z299" s="6"/>
      <c r="AA299" s="6"/>
      <c r="AB299" s="6"/>
      <c r="AC299" s="6"/>
    </row>
    <row r="300" ht="14.25" customHeight="1">
      <c r="B300" s="1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Y300" s="6"/>
      <c r="Z300" s="6"/>
      <c r="AA300" s="6"/>
      <c r="AB300" s="6"/>
      <c r="AC300" s="6"/>
    </row>
    <row r="301" ht="14.25" customHeight="1">
      <c r="B301" s="1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Y301" s="6"/>
      <c r="Z301" s="6"/>
      <c r="AA301" s="6"/>
      <c r="AB301" s="6"/>
      <c r="AC301" s="6"/>
    </row>
    <row r="302" ht="14.25" customHeight="1">
      <c r="B302" s="1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Y302" s="6"/>
      <c r="Z302" s="6"/>
      <c r="AA302" s="6"/>
      <c r="AB302" s="6"/>
      <c r="AC302" s="6"/>
    </row>
    <row r="303" ht="14.25" customHeight="1">
      <c r="B303" s="1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Y303" s="6"/>
      <c r="Z303" s="6"/>
      <c r="AA303" s="6"/>
      <c r="AB303" s="6"/>
      <c r="AC303" s="6"/>
    </row>
    <row r="304" ht="14.25" customHeight="1">
      <c r="B304" s="1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Y304" s="6"/>
      <c r="Z304" s="6"/>
      <c r="AA304" s="6"/>
      <c r="AB304" s="6"/>
      <c r="AC304" s="6"/>
    </row>
    <row r="305" ht="14.25" customHeight="1">
      <c r="B305" s="1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Y305" s="6"/>
      <c r="Z305" s="6"/>
      <c r="AA305" s="6"/>
      <c r="AB305" s="6"/>
      <c r="AC305" s="6"/>
    </row>
    <row r="306" ht="14.25" customHeight="1">
      <c r="B306" s="1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Y306" s="6"/>
      <c r="Z306" s="6"/>
      <c r="AA306" s="6"/>
      <c r="AB306" s="6"/>
      <c r="AC306" s="6"/>
    </row>
    <row r="307" ht="14.25" customHeight="1">
      <c r="B307" s="1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Y307" s="6"/>
      <c r="Z307" s="6"/>
      <c r="AA307" s="6"/>
      <c r="AB307" s="6"/>
      <c r="AC307" s="6"/>
    </row>
    <row r="308" ht="14.25" customHeight="1">
      <c r="B308" s="1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Y308" s="6"/>
      <c r="Z308" s="6"/>
      <c r="AA308" s="6"/>
      <c r="AB308" s="6"/>
      <c r="AC308" s="6"/>
    </row>
    <row r="309" ht="14.25" customHeight="1">
      <c r="B309" s="1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Y309" s="6"/>
      <c r="Z309" s="6"/>
      <c r="AA309" s="6"/>
      <c r="AB309" s="6"/>
      <c r="AC309" s="6"/>
    </row>
    <row r="310" ht="14.25" customHeight="1">
      <c r="B310" s="1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Y310" s="6"/>
      <c r="Z310" s="6"/>
      <c r="AA310" s="6"/>
      <c r="AB310" s="6"/>
      <c r="AC310" s="6"/>
    </row>
    <row r="311" ht="14.25" customHeight="1">
      <c r="B311" s="1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Y311" s="6"/>
      <c r="Z311" s="6"/>
      <c r="AA311" s="6"/>
      <c r="AB311" s="6"/>
      <c r="AC311" s="6"/>
    </row>
    <row r="312" ht="14.25" customHeight="1">
      <c r="B312" s="1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Y312" s="6"/>
      <c r="Z312" s="6"/>
      <c r="AA312" s="6"/>
      <c r="AB312" s="6"/>
      <c r="AC312" s="6"/>
    </row>
    <row r="313" ht="14.25" customHeight="1">
      <c r="B313" s="1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Y313" s="6"/>
      <c r="Z313" s="6"/>
      <c r="AA313" s="6"/>
      <c r="AB313" s="6"/>
      <c r="AC313" s="6"/>
    </row>
    <row r="314" ht="14.25" customHeight="1">
      <c r="B314" s="1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Y314" s="6"/>
      <c r="Z314" s="6"/>
      <c r="AA314" s="6"/>
      <c r="AB314" s="6"/>
      <c r="AC314" s="6"/>
    </row>
    <row r="315" ht="14.25" customHeight="1">
      <c r="B315" s="1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Y315" s="6"/>
      <c r="Z315" s="6"/>
      <c r="AA315" s="6"/>
      <c r="AB315" s="6"/>
      <c r="AC315" s="6"/>
    </row>
    <row r="316" ht="14.25" customHeight="1">
      <c r="B316" s="1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Y316" s="6"/>
      <c r="Z316" s="6"/>
      <c r="AA316" s="6"/>
      <c r="AB316" s="6"/>
      <c r="AC316" s="6"/>
    </row>
    <row r="317" ht="14.25" customHeight="1">
      <c r="B317" s="1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Y317" s="6"/>
      <c r="Z317" s="6"/>
      <c r="AA317" s="6"/>
      <c r="AB317" s="6"/>
      <c r="AC317" s="6"/>
    </row>
    <row r="318" ht="14.25" customHeight="1">
      <c r="B318" s="1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Y318" s="6"/>
      <c r="Z318" s="6"/>
      <c r="AA318" s="6"/>
      <c r="AB318" s="6"/>
      <c r="AC318" s="6"/>
    </row>
    <row r="319" ht="14.25" customHeight="1">
      <c r="B319" s="1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Y319" s="6"/>
      <c r="Z319" s="6"/>
      <c r="AA319" s="6"/>
      <c r="AB319" s="6"/>
      <c r="AC319" s="6"/>
    </row>
    <row r="320" ht="14.25" customHeight="1">
      <c r="B320" s="1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Y320" s="6"/>
      <c r="Z320" s="6"/>
      <c r="AA320" s="6"/>
      <c r="AB320" s="6"/>
      <c r="AC320" s="6"/>
    </row>
    <row r="321" ht="14.25" customHeight="1">
      <c r="B321" s="1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Y321" s="6"/>
      <c r="Z321" s="6"/>
      <c r="AA321" s="6"/>
      <c r="AB321" s="6"/>
      <c r="AC321" s="6"/>
    </row>
    <row r="322" ht="14.25" customHeight="1">
      <c r="B322" s="1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Y322" s="6"/>
      <c r="Z322" s="6"/>
      <c r="AA322" s="6"/>
      <c r="AB322" s="6"/>
      <c r="AC322" s="6"/>
    </row>
    <row r="323" ht="14.25" customHeight="1">
      <c r="B323" s="1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Y323" s="6"/>
      <c r="Z323" s="6"/>
      <c r="AA323" s="6"/>
      <c r="AB323" s="6"/>
      <c r="AC323" s="6"/>
    </row>
    <row r="324" ht="14.25" customHeight="1">
      <c r="B324" s="1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Y324" s="6"/>
      <c r="Z324" s="6"/>
      <c r="AA324" s="6"/>
      <c r="AB324" s="6"/>
      <c r="AC324" s="6"/>
    </row>
    <row r="325" ht="14.25" customHeight="1">
      <c r="B325" s="1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Y325" s="6"/>
      <c r="Z325" s="6"/>
      <c r="AA325" s="6"/>
      <c r="AB325" s="6"/>
      <c r="AC325" s="6"/>
    </row>
    <row r="326" ht="14.25" customHeight="1">
      <c r="B326" s="1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Y326" s="6"/>
      <c r="Z326" s="6"/>
      <c r="AA326" s="6"/>
      <c r="AB326" s="6"/>
      <c r="AC326" s="6"/>
    </row>
    <row r="327" ht="14.25" customHeight="1">
      <c r="B327" s="1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Y327" s="6"/>
      <c r="Z327" s="6"/>
      <c r="AA327" s="6"/>
      <c r="AB327" s="6"/>
      <c r="AC327" s="6"/>
    </row>
    <row r="328" ht="14.25" customHeight="1">
      <c r="B328" s="1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Y328" s="6"/>
      <c r="Z328" s="6"/>
      <c r="AA328" s="6"/>
      <c r="AB328" s="6"/>
      <c r="AC328" s="6"/>
    </row>
    <row r="329" ht="14.25" customHeight="1">
      <c r="B329" s="1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Y329" s="6"/>
      <c r="Z329" s="6"/>
      <c r="AA329" s="6"/>
      <c r="AB329" s="6"/>
      <c r="AC329" s="6"/>
    </row>
    <row r="330" ht="14.25" customHeight="1">
      <c r="B330" s="1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Y330" s="6"/>
      <c r="Z330" s="6"/>
      <c r="AA330" s="6"/>
      <c r="AB330" s="6"/>
      <c r="AC330" s="6"/>
    </row>
    <row r="331" ht="14.25" customHeight="1">
      <c r="B331" s="1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Y331" s="6"/>
      <c r="Z331" s="6"/>
      <c r="AA331" s="6"/>
      <c r="AB331" s="6"/>
      <c r="AC331" s="6"/>
    </row>
    <row r="332" ht="14.25" customHeight="1">
      <c r="B332" s="1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Y332" s="6"/>
      <c r="Z332" s="6"/>
      <c r="AA332" s="6"/>
      <c r="AB332" s="6"/>
      <c r="AC332" s="6"/>
    </row>
    <row r="333" ht="14.25" customHeight="1">
      <c r="B333" s="1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Y333" s="6"/>
      <c r="Z333" s="6"/>
      <c r="AA333" s="6"/>
      <c r="AB333" s="6"/>
      <c r="AC333" s="6"/>
    </row>
    <row r="334" ht="14.25" customHeight="1">
      <c r="B334" s="1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Y334" s="6"/>
      <c r="Z334" s="6"/>
      <c r="AA334" s="6"/>
      <c r="AB334" s="6"/>
      <c r="AC334" s="6"/>
    </row>
    <row r="335" ht="14.25" customHeight="1">
      <c r="B335" s="1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Y335" s="6"/>
      <c r="Z335" s="6"/>
      <c r="AA335" s="6"/>
      <c r="AB335" s="6"/>
      <c r="AC335" s="6"/>
    </row>
    <row r="336" ht="14.25" customHeight="1">
      <c r="B336" s="1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Y336" s="6"/>
      <c r="Z336" s="6"/>
      <c r="AA336" s="6"/>
      <c r="AB336" s="6"/>
      <c r="AC336" s="6"/>
    </row>
    <row r="337" ht="14.25" customHeight="1">
      <c r="B337" s="1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Y337" s="6"/>
      <c r="Z337" s="6"/>
      <c r="AA337" s="6"/>
      <c r="AB337" s="6"/>
      <c r="AC337" s="6"/>
    </row>
    <row r="338" ht="14.25" customHeight="1">
      <c r="B338" s="1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Y338" s="6"/>
      <c r="Z338" s="6"/>
      <c r="AA338" s="6"/>
      <c r="AB338" s="6"/>
      <c r="AC338" s="6"/>
    </row>
    <row r="339" ht="14.25" customHeight="1">
      <c r="B339" s="1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Y339" s="6"/>
      <c r="Z339" s="6"/>
      <c r="AA339" s="6"/>
      <c r="AB339" s="6"/>
      <c r="AC339" s="6"/>
    </row>
    <row r="340" ht="14.25" customHeight="1">
      <c r="B340" s="1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Y340" s="6"/>
      <c r="Z340" s="6"/>
      <c r="AA340" s="6"/>
      <c r="AB340" s="6"/>
      <c r="AC340" s="6"/>
    </row>
    <row r="341" ht="14.25" customHeight="1">
      <c r="B341" s="1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Y341" s="6"/>
      <c r="Z341" s="6"/>
      <c r="AA341" s="6"/>
      <c r="AB341" s="6"/>
      <c r="AC341" s="6"/>
    </row>
    <row r="342" ht="14.25" customHeight="1">
      <c r="B342" s="1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Y342" s="6"/>
      <c r="Z342" s="6"/>
      <c r="AA342" s="6"/>
      <c r="AB342" s="6"/>
      <c r="AC342" s="6"/>
    </row>
    <row r="343" ht="14.25" customHeight="1">
      <c r="B343" s="1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Y343" s="6"/>
      <c r="Z343" s="6"/>
      <c r="AA343" s="6"/>
      <c r="AB343" s="6"/>
      <c r="AC343" s="6"/>
    </row>
    <row r="344" ht="14.25" customHeight="1">
      <c r="B344" s="1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Y344" s="6"/>
      <c r="Z344" s="6"/>
      <c r="AA344" s="6"/>
      <c r="AB344" s="6"/>
      <c r="AC344" s="6"/>
    </row>
    <row r="345" ht="14.25" customHeight="1">
      <c r="B345" s="1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Y345" s="6"/>
      <c r="Z345" s="6"/>
      <c r="AA345" s="6"/>
      <c r="AB345" s="6"/>
      <c r="AC345" s="6"/>
    </row>
    <row r="346" ht="14.25" customHeight="1">
      <c r="B346" s="1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Y346" s="6"/>
      <c r="Z346" s="6"/>
      <c r="AA346" s="6"/>
      <c r="AB346" s="6"/>
      <c r="AC346" s="6"/>
    </row>
    <row r="347" ht="14.25" customHeight="1">
      <c r="B347" s="1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Y347" s="6"/>
      <c r="Z347" s="6"/>
      <c r="AA347" s="6"/>
      <c r="AB347" s="6"/>
      <c r="AC347" s="6"/>
    </row>
    <row r="348" ht="14.25" customHeight="1">
      <c r="B348" s="1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Y348" s="6"/>
      <c r="Z348" s="6"/>
      <c r="AA348" s="6"/>
      <c r="AB348" s="6"/>
      <c r="AC348" s="6"/>
    </row>
    <row r="349" ht="14.25" customHeight="1">
      <c r="B349" s="1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Y349" s="6"/>
      <c r="Z349" s="6"/>
      <c r="AA349" s="6"/>
      <c r="AB349" s="6"/>
      <c r="AC349" s="6"/>
    </row>
    <row r="350" ht="14.25" customHeight="1">
      <c r="B350" s="1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Y350" s="6"/>
      <c r="Z350" s="6"/>
      <c r="AA350" s="6"/>
      <c r="AB350" s="6"/>
      <c r="AC350" s="6"/>
    </row>
    <row r="351" ht="14.25" customHeight="1">
      <c r="B351" s="1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Y351" s="6"/>
      <c r="Z351" s="6"/>
      <c r="AA351" s="6"/>
      <c r="AB351" s="6"/>
      <c r="AC351" s="6"/>
    </row>
    <row r="352" ht="14.25" customHeight="1">
      <c r="B352" s="1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Y352" s="6"/>
      <c r="Z352" s="6"/>
      <c r="AA352" s="6"/>
      <c r="AB352" s="6"/>
      <c r="AC352" s="6"/>
    </row>
    <row r="353" ht="14.25" customHeight="1">
      <c r="B353" s="1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Y353" s="6"/>
      <c r="Z353" s="6"/>
      <c r="AA353" s="6"/>
      <c r="AB353" s="6"/>
      <c r="AC353" s="6"/>
    </row>
    <row r="354" ht="14.25" customHeight="1">
      <c r="B354" s="1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Y354" s="6"/>
      <c r="Z354" s="6"/>
      <c r="AA354" s="6"/>
      <c r="AB354" s="6"/>
      <c r="AC354" s="6"/>
    </row>
    <row r="355" ht="14.25" customHeight="1">
      <c r="B355" s="1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Y355" s="6"/>
      <c r="Z355" s="6"/>
      <c r="AA355" s="6"/>
      <c r="AB355" s="6"/>
      <c r="AC355" s="6"/>
    </row>
    <row r="356" ht="14.25" customHeight="1">
      <c r="B356" s="1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Y356" s="6"/>
      <c r="Z356" s="6"/>
      <c r="AA356" s="6"/>
      <c r="AB356" s="6"/>
      <c r="AC356" s="6"/>
    </row>
    <row r="357" ht="14.25" customHeight="1">
      <c r="B357" s="1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Y357" s="6"/>
      <c r="Z357" s="6"/>
      <c r="AA357" s="6"/>
      <c r="AB357" s="6"/>
      <c r="AC357" s="6"/>
    </row>
    <row r="358" ht="14.25" customHeight="1">
      <c r="B358" s="1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Y358" s="6"/>
      <c r="Z358" s="6"/>
      <c r="AA358" s="6"/>
      <c r="AB358" s="6"/>
      <c r="AC358" s="6"/>
    </row>
    <row r="359" ht="14.25" customHeight="1">
      <c r="B359" s="1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Y359" s="6"/>
      <c r="Z359" s="6"/>
      <c r="AA359" s="6"/>
      <c r="AB359" s="6"/>
      <c r="AC359" s="6"/>
    </row>
    <row r="360" ht="14.25" customHeight="1">
      <c r="B360" s="1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Y360" s="6"/>
      <c r="Z360" s="6"/>
      <c r="AA360" s="6"/>
      <c r="AB360" s="6"/>
      <c r="AC360" s="6"/>
    </row>
    <row r="361" ht="14.25" customHeight="1">
      <c r="B361" s="1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Y361" s="6"/>
      <c r="Z361" s="6"/>
      <c r="AA361" s="6"/>
      <c r="AB361" s="6"/>
      <c r="AC361" s="6"/>
    </row>
    <row r="362" ht="14.25" customHeight="1">
      <c r="B362" s="1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Y362" s="6"/>
      <c r="Z362" s="6"/>
      <c r="AA362" s="6"/>
      <c r="AB362" s="6"/>
      <c r="AC362" s="6"/>
    </row>
    <row r="363" ht="14.25" customHeight="1">
      <c r="B363" s="1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Y363" s="6"/>
      <c r="Z363" s="6"/>
      <c r="AA363" s="6"/>
      <c r="AB363" s="6"/>
      <c r="AC363" s="6"/>
    </row>
    <row r="364" ht="14.25" customHeight="1">
      <c r="B364" s="1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Y364" s="6"/>
      <c r="Z364" s="6"/>
      <c r="AA364" s="6"/>
      <c r="AB364" s="6"/>
      <c r="AC364" s="6"/>
    </row>
    <row r="365" ht="14.25" customHeight="1">
      <c r="B365" s="1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Y365" s="6"/>
      <c r="Z365" s="6"/>
      <c r="AA365" s="6"/>
      <c r="AB365" s="6"/>
      <c r="AC365" s="6"/>
    </row>
    <row r="366" ht="14.25" customHeight="1">
      <c r="B366" s="1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Y366" s="6"/>
      <c r="Z366" s="6"/>
      <c r="AA366" s="6"/>
      <c r="AB366" s="6"/>
      <c r="AC366" s="6"/>
    </row>
    <row r="367" ht="14.25" customHeight="1">
      <c r="B367" s="1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Y367" s="6"/>
      <c r="Z367" s="6"/>
      <c r="AA367" s="6"/>
      <c r="AB367" s="6"/>
      <c r="AC367" s="6"/>
    </row>
    <row r="368" ht="14.25" customHeight="1">
      <c r="B368" s="1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Y368" s="6"/>
      <c r="Z368" s="6"/>
      <c r="AA368" s="6"/>
      <c r="AB368" s="6"/>
      <c r="AC368" s="6"/>
    </row>
    <row r="369" ht="14.25" customHeight="1">
      <c r="B369" s="1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Y369" s="6"/>
      <c r="Z369" s="6"/>
      <c r="AA369" s="6"/>
      <c r="AB369" s="6"/>
      <c r="AC369" s="6"/>
    </row>
    <row r="370" ht="14.25" customHeight="1">
      <c r="B370" s="1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Y370" s="6"/>
      <c r="Z370" s="6"/>
      <c r="AA370" s="6"/>
      <c r="AB370" s="6"/>
      <c r="AC370" s="6"/>
    </row>
    <row r="371" ht="14.25" customHeight="1">
      <c r="B371" s="1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Y371" s="6"/>
      <c r="Z371" s="6"/>
      <c r="AA371" s="6"/>
      <c r="AB371" s="6"/>
      <c r="AC371" s="6"/>
    </row>
    <row r="372" ht="14.25" customHeight="1">
      <c r="B372" s="1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Y372" s="6"/>
      <c r="Z372" s="6"/>
      <c r="AA372" s="6"/>
      <c r="AB372" s="6"/>
      <c r="AC372" s="6"/>
    </row>
    <row r="373" ht="14.25" customHeight="1">
      <c r="B373" s="1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Y373" s="6"/>
      <c r="Z373" s="6"/>
      <c r="AA373" s="6"/>
      <c r="AB373" s="6"/>
      <c r="AC373" s="6"/>
    </row>
    <row r="374" ht="14.25" customHeight="1">
      <c r="B374" s="1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Y374" s="6"/>
      <c r="Z374" s="6"/>
      <c r="AA374" s="6"/>
      <c r="AB374" s="6"/>
      <c r="AC374" s="6"/>
    </row>
    <row r="375" ht="14.25" customHeight="1">
      <c r="B375" s="1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Y375" s="6"/>
      <c r="Z375" s="6"/>
      <c r="AA375" s="6"/>
      <c r="AB375" s="6"/>
      <c r="AC375" s="6"/>
    </row>
    <row r="376" ht="14.25" customHeight="1">
      <c r="B376" s="1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Y376" s="6"/>
      <c r="Z376" s="6"/>
      <c r="AA376" s="6"/>
      <c r="AB376" s="6"/>
      <c r="AC376" s="6"/>
    </row>
    <row r="377" ht="14.25" customHeight="1">
      <c r="B377" s="1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Y377" s="6"/>
      <c r="Z377" s="6"/>
      <c r="AA377" s="6"/>
      <c r="AB377" s="6"/>
      <c r="AC377" s="6"/>
    </row>
    <row r="378" ht="14.25" customHeight="1">
      <c r="B378" s="1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Y378" s="6"/>
      <c r="Z378" s="6"/>
      <c r="AA378" s="6"/>
      <c r="AB378" s="6"/>
      <c r="AC378" s="6"/>
    </row>
    <row r="379" ht="14.25" customHeight="1">
      <c r="B379" s="1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Y379" s="6"/>
      <c r="Z379" s="6"/>
      <c r="AA379" s="6"/>
      <c r="AB379" s="6"/>
      <c r="AC379" s="6"/>
    </row>
    <row r="380" ht="14.25" customHeight="1">
      <c r="B380" s="1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Y380" s="6"/>
      <c r="Z380" s="6"/>
      <c r="AA380" s="6"/>
      <c r="AB380" s="6"/>
      <c r="AC380" s="6"/>
    </row>
    <row r="381" ht="14.25" customHeight="1">
      <c r="B381" s="1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Y381" s="6"/>
      <c r="Z381" s="6"/>
      <c r="AA381" s="6"/>
      <c r="AB381" s="6"/>
      <c r="AC381" s="6"/>
    </row>
    <row r="382" ht="14.25" customHeight="1">
      <c r="B382" s="1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Y382" s="6"/>
      <c r="Z382" s="6"/>
      <c r="AA382" s="6"/>
      <c r="AB382" s="6"/>
      <c r="AC382" s="6"/>
    </row>
    <row r="383" ht="14.25" customHeight="1">
      <c r="B383" s="1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Y383" s="6"/>
      <c r="Z383" s="6"/>
      <c r="AA383" s="6"/>
      <c r="AB383" s="6"/>
      <c r="AC383" s="6"/>
    </row>
    <row r="384" ht="14.25" customHeight="1">
      <c r="B384" s="1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Y384" s="6"/>
      <c r="Z384" s="6"/>
      <c r="AA384" s="6"/>
      <c r="AB384" s="6"/>
      <c r="AC384" s="6"/>
    </row>
    <row r="385" ht="14.25" customHeight="1">
      <c r="B385" s="1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Y385" s="6"/>
      <c r="Z385" s="6"/>
      <c r="AA385" s="6"/>
      <c r="AB385" s="6"/>
      <c r="AC385" s="6"/>
    </row>
    <row r="386" ht="14.25" customHeight="1">
      <c r="B386" s="1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Y386" s="6"/>
      <c r="Z386" s="6"/>
      <c r="AA386" s="6"/>
      <c r="AB386" s="6"/>
      <c r="AC386" s="6"/>
    </row>
    <row r="387" ht="14.25" customHeight="1">
      <c r="B387" s="1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Y387" s="6"/>
      <c r="Z387" s="6"/>
      <c r="AA387" s="6"/>
      <c r="AB387" s="6"/>
      <c r="AC387" s="6"/>
    </row>
    <row r="388" ht="14.25" customHeight="1">
      <c r="B388" s="1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Y388" s="6"/>
      <c r="Z388" s="6"/>
      <c r="AA388" s="6"/>
      <c r="AB388" s="6"/>
      <c r="AC388" s="6"/>
    </row>
    <row r="389" ht="14.25" customHeight="1">
      <c r="B389" s="1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Y389" s="6"/>
      <c r="Z389" s="6"/>
      <c r="AA389" s="6"/>
      <c r="AB389" s="6"/>
      <c r="AC389" s="6"/>
    </row>
    <row r="390" ht="14.25" customHeight="1">
      <c r="B390" s="1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Y390" s="6"/>
      <c r="Z390" s="6"/>
      <c r="AA390" s="6"/>
      <c r="AB390" s="6"/>
      <c r="AC390" s="6"/>
    </row>
    <row r="391" ht="14.25" customHeight="1">
      <c r="B391" s="1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Y391" s="6"/>
      <c r="Z391" s="6"/>
      <c r="AA391" s="6"/>
      <c r="AB391" s="6"/>
      <c r="AC391" s="6"/>
    </row>
    <row r="392" ht="14.25" customHeight="1">
      <c r="B392" s="1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Y392" s="6"/>
      <c r="Z392" s="6"/>
      <c r="AA392" s="6"/>
      <c r="AB392" s="6"/>
      <c r="AC392" s="6"/>
    </row>
    <row r="393" ht="14.25" customHeight="1">
      <c r="B393" s="1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Y393" s="6"/>
      <c r="Z393" s="6"/>
      <c r="AA393" s="6"/>
      <c r="AB393" s="6"/>
      <c r="AC393" s="6"/>
    </row>
    <row r="394" ht="14.25" customHeight="1">
      <c r="B394" s="1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Y394" s="6"/>
      <c r="Z394" s="6"/>
      <c r="AA394" s="6"/>
      <c r="AB394" s="6"/>
      <c r="AC394" s="6"/>
    </row>
    <row r="395" ht="14.25" customHeight="1">
      <c r="B395" s="1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Y395" s="6"/>
      <c r="Z395" s="6"/>
      <c r="AA395" s="6"/>
      <c r="AB395" s="6"/>
      <c r="AC395" s="6"/>
    </row>
    <row r="396" ht="14.25" customHeight="1">
      <c r="B396" s="1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Y396" s="6"/>
      <c r="Z396" s="6"/>
      <c r="AA396" s="6"/>
      <c r="AB396" s="6"/>
      <c r="AC396" s="6"/>
    </row>
    <row r="397" ht="14.25" customHeight="1">
      <c r="B397" s="1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Y397" s="6"/>
      <c r="Z397" s="6"/>
      <c r="AA397" s="6"/>
      <c r="AB397" s="6"/>
      <c r="AC397" s="6"/>
    </row>
    <row r="398" ht="14.25" customHeight="1">
      <c r="B398" s="1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Y398" s="6"/>
      <c r="Z398" s="6"/>
      <c r="AA398" s="6"/>
      <c r="AB398" s="6"/>
      <c r="AC398" s="6"/>
    </row>
    <row r="399" ht="14.25" customHeight="1">
      <c r="B399" s="1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Y399" s="6"/>
      <c r="Z399" s="6"/>
      <c r="AA399" s="6"/>
      <c r="AB399" s="6"/>
      <c r="AC399" s="6"/>
    </row>
    <row r="400" ht="14.25" customHeight="1">
      <c r="B400" s="1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Y400" s="6"/>
      <c r="Z400" s="6"/>
      <c r="AA400" s="6"/>
      <c r="AB400" s="6"/>
      <c r="AC400" s="6"/>
    </row>
    <row r="401" ht="14.25" customHeight="1">
      <c r="B401" s="1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Y401" s="6"/>
      <c r="Z401" s="6"/>
      <c r="AA401" s="6"/>
      <c r="AB401" s="6"/>
      <c r="AC401" s="6"/>
    </row>
    <row r="402" ht="14.25" customHeight="1">
      <c r="B402" s="1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Y402" s="6"/>
      <c r="Z402" s="6"/>
      <c r="AA402" s="6"/>
      <c r="AB402" s="6"/>
      <c r="AC402" s="6"/>
    </row>
    <row r="403" ht="14.25" customHeight="1">
      <c r="B403" s="1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Y403" s="6"/>
      <c r="Z403" s="6"/>
      <c r="AA403" s="6"/>
      <c r="AB403" s="6"/>
      <c r="AC403" s="6"/>
    </row>
    <row r="404" ht="14.25" customHeight="1">
      <c r="B404" s="1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Y404" s="6"/>
      <c r="Z404" s="6"/>
      <c r="AA404" s="6"/>
      <c r="AB404" s="6"/>
      <c r="AC404" s="6"/>
    </row>
    <row r="405" ht="14.25" customHeight="1">
      <c r="B405" s="1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Y405" s="6"/>
      <c r="Z405" s="6"/>
      <c r="AA405" s="6"/>
      <c r="AB405" s="6"/>
      <c r="AC405" s="6"/>
    </row>
    <row r="406" ht="14.25" customHeight="1">
      <c r="B406" s="1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Y406" s="6"/>
      <c r="Z406" s="6"/>
      <c r="AA406" s="6"/>
      <c r="AB406" s="6"/>
      <c r="AC406" s="6"/>
    </row>
    <row r="407" ht="14.25" customHeight="1">
      <c r="B407" s="1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Y407" s="6"/>
      <c r="Z407" s="6"/>
      <c r="AA407" s="6"/>
      <c r="AB407" s="6"/>
      <c r="AC407" s="6"/>
    </row>
    <row r="408" ht="14.25" customHeight="1">
      <c r="B408" s="1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Y408" s="6"/>
      <c r="Z408" s="6"/>
      <c r="AA408" s="6"/>
      <c r="AB408" s="6"/>
      <c r="AC408" s="6"/>
    </row>
    <row r="409" ht="14.25" customHeight="1">
      <c r="B409" s="1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Y409" s="6"/>
      <c r="Z409" s="6"/>
      <c r="AA409" s="6"/>
      <c r="AB409" s="6"/>
      <c r="AC409" s="6"/>
    </row>
    <row r="410" ht="14.25" customHeight="1">
      <c r="B410" s="1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Y410" s="6"/>
      <c r="Z410" s="6"/>
      <c r="AA410" s="6"/>
      <c r="AB410" s="6"/>
      <c r="AC410" s="6"/>
    </row>
    <row r="411" ht="14.25" customHeight="1">
      <c r="B411" s="1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Y411" s="6"/>
      <c r="Z411" s="6"/>
      <c r="AA411" s="6"/>
      <c r="AB411" s="6"/>
      <c r="AC411" s="6"/>
    </row>
    <row r="412" ht="14.25" customHeight="1">
      <c r="B412" s="1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Y412" s="6"/>
      <c r="Z412" s="6"/>
      <c r="AA412" s="6"/>
      <c r="AB412" s="6"/>
      <c r="AC412" s="6"/>
    </row>
    <row r="413" ht="14.25" customHeight="1">
      <c r="B413" s="1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Y413" s="6"/>
      <c r="Z413" s="6"/>
      <c r="AA413" s="6"/>
      <c r="AB413" s="6"/>
      <c r="AC413" s="6"/>
    </row>
    <row r="414" ht="14.25" customHeight="1">
      <c r="B414" s="1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Y414" s="6"/>
      <c r="Z414" s="6"/>
      <c r="AA414" s="6"/>
      <c r="AB414" s="6"/>
      <c r="AC414" s="6"/>
    </row>
    <row r="415" ht="14.25" customHeight="1">
      <c r="B415" s="1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Y415" s="6"/>
      <c r="Z415" s="6"/>
      <c r="AA415" s="6"/>
      <c r="AB415" s="6"/>
      <c r="AC415" s="6"/>
    </row>
    <row r="416" ht="14.25" customHeight="1">
      <c r="B416" s="1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Y416" s="6"/>
      <c r="Z416" s="6"/>
      <c r="AA416" s="6"/>
      <c r="AB416" s="6"/>
      <c r="AC416" s="6"/>
    </row>
    <row r="417" ht="14.25" customHeight="1">
      <c r="B417" s="1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Y417" s="6"/>
      <c r="Z417" s="6"/>
      <c r="AA417" s="6"/>
      <c r="AB417" s="6"/>
      <c r="AC417" s="6"/>
    </row>
    <row r="418" ht="14.25" customHeight="1">
      <c r="B418" s="1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Y418" s="6"/>
      <c r="Z418" s="6"/>
      <c r="AA418" s="6"/>
      <c r="AB418" s="6"/>
      <c r="AC418" s="6"/>
    </row>
    <row r="419" ht="14.25" customHeight="1">
      <c r="B419" s="1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Y419" s="6"/>
      <c r="Z419" s="6"/>
      <c r="AA419" s="6"/>
      <c r="AB419" s="6"/>
      <c r="AC419" s="6"/>
    </row>
    <row r="420" ht="14.25" customHeight="1">
      <c r="B420" s="1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Y420" s="6"/>
      <c r="Z420" s="6"/>
      <c r="AA420" s="6"/>
      <c r="AB420" s="6"/>
      <c r="AC420" s="6"/>
    </row>
    <row r="421" ht="14.25" customHeight="1">
      <c r="B421" s="1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Y421" s="6"/>
      <c r="Z421" s="6"/>
      <c r="AA421" s="6"/>
      <c r="AB421" s="6"/>
      <c r="AC421" s="6"/>
    </row>
    <row r="422" ht="14.25" customHeight="1">
      <c r="B422" s="1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Y422" s="6"/>
      <c r="Z422" s="6"/>
      <c r="AA422" s="6"/>
      <c r="AB422" s="6"/>
      <c r="AC422" s="6"/>
    </row>
    <row r="423" ht="14.25" customHeight="1">
      <c r="B423" s="1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Y423" s="6"/>
      <c r="Z423" s="6"/>
      <c r="AA423" s="6"/>
      <c r="AB423" s="6"/>
      <c r="AC423" s="6"/>
    </row>
    <row r="424" ht="14.25" customHeight="1">
      <c r="B424" s="1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Y424" s="6"/>
      <c r="Z424" s="6"/>
      <c r="AA424" s="6"/>
      <c r="AB424" s="6"/>
      <c r="AC424" s="6"/>
    </row>
    <row r="425" ht="14.25" customHeight="1">
      <c r="B425" s="1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Y425" s="6"/>
      <c r="Z425" s="6"/>
      <c r="AA425" s="6"/>
      <c r="AB425" s="6"/>
      <c r="AC425" s="6"/>
    </row>
    <row r="426" ht="14.25" customHeight="1">
      <c r="B426" s="1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Y426" s="6"/>
      <c r="Z426" s="6"/>
      <c r="AA426" s="6"/>
      <c r="AB426" s="6"/>
      <c r="AC426" s="6"/>
    </row>
    <row r="427" ht="14.25" customHeight="1">
      <c r="B427" s="1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Y427" s="6"/>
      <c r="Z427" s="6"/>
      <c r="AA427" s="6"/>
      <c r="AB427" s="6"/>
      <c r="AC427" s="6"/>
    </row>
    <row r="428" ht="14.25" customHeight="1">
      <c r="B428" s="1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Y428" s="6"/>
      <c r="Z428" s="6"/>
      <c r="AA428" s="6"/>
      <c r="AB428" s="6"/>
      <c r="AC428" s="6"/>
    </row>
    <row r="429" ht="14.25" customHeight="1">
      <c r="B429" s="1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Y429" s="6"/>
      <c r="Z429" s="6"/>
      <c r="AA429" s="6"/>
      <c r="AB429" s="6"/>
      <c r="AC429" s="6"/>
    </row>
    <row r="430" ht="14.25" customHeight="1">
      <c r="B430" s="1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Y430" s="6"/>
      <c r="Z430" s="6"/>
      <c r="AA430" s="6"/>
      <c r="AB430" s="6"/>
      <c r="AC430" s="6"/>
    </row>
    <row r="431" ht="14.25" customHeight="1">
      <c r="B431" s="1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Y431" s="6"/>
      <c r="Z431" s="6"/>
      <c r="AA431" s="6"/>
      <c r="AB431" s="6"/>
      <c r="AC431" s="6"/>
    </row>
    <row r="432" ht="14.25" customHeight="1">
      <c r="B432" s="1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Y432" s="6"/>
      <c r="Z432" s="6"/>
      <c r="AA432" s="6"/>
      <c r="AB432" s="6"/>
      <c r="AC432" s="6"/>
    </row>
    <row r="433" ht="14.25" customHeight="1">
      <c r="B433" s="1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Y433" s="6"/>
      <c r="Z433" s="6"/>
      <c r="AA433" s="6"/>
      <c r="AB433" s="6"/>
      <c r="AC433" s="6"/>
    </row>
    <row r="434" ht="14.25" customHeight="1">
      <c r="B434" s="1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Y434" s="6"/>
      <c r="Z434" s="6"/>
      <c r="AA434" s="6"/>
      <c r="AB434" s="6"/>
      <c r="AC434" s="6"/>
    </row>
    <row r="435" ht="14.25" customHeight="1">
      <c r="B435" s="1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Y435" s="6"/>
      <c r="Z435" s="6"/>
      <c r="AA435" s="6"/>
      <c r="AB435" s="6"/>
      <c r="AC435" s="6"/>
    </row>
    <row r="436" ht="14.25" customHeight="1">
      <c r="B436" s="1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Y436" s="6"/>
      <c r="Z436" s="6"/>
      <c r="AA436" s="6"/>
      <c r="AB436" s="6"/>
      <c r="AC436" s="6"/>
    </row>
    <row r="437" ht="14.25" customHeight="1">
      <c r="B437" s="1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Y437" s="6"/>
      <c r="Z437" s="6"/>
      <c r="AA437" s="6"/>
      <c r="AB437" s="6"/>
      <c r="AC437" s="6"/>
    </row>
    <row r="438" ht="14.25" customHeight="1">
      <c r="B438" s="1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Y438" s="6"/>
      <c r="Z438" s="6"/>
      <c r="AA438" s="6"/>
      <c r="AB438" s="6"/>
      <c r="AC438" s="6"/>
    </row>
    <row r="439" ht="14.25" customHeight="1">
      <c r="B439" s="1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Y439" s="6"/>
      <c r="Z439" s="6"/>
      <c r="AA439" s="6"/>
      <c r="AB439" s="6"/>
      <c r="AC439" s="6"/>
    </row>
    <row r="440" ht="14.25" customHeight="1">
      <c r="B440" s="1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Y440" s="6"/>
      <c r="Z440" s="6"/>
      <c r="AA440" s="6"/>
      <c r="AB440" s="6"/>
      <c r="AC440" s="6"/>
    </row>
    <row r="441" ht="14.25" customHeight="1">
      <c r="B441" s="1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Y441" s="6"/>
      <c r="Z441" s="6"/>
      <c r="AA441" s="6"/>
      <c r="AB441" s="6"/>
      <c r="AC441" s="6"/>
    </row>
    <row r="442" ht="14.25" customHeight="1">
      <c r="B442" s="1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Y442" s="6"/>
      <c r="Z442" s="6"/>
      <c r="AA442" s="6"/>
      <c r="AB442" s="6"/>
      <c r="AC442" s="6"/>
    </row>
    <row r="443" ht="14.25" customHeight="1">
      <c r="B443" s="1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Y443" s="6"/>
      <c r="Z443" s="6"/>
      <c r="AA443" s="6"/>
      <c r="AB443" s="6"/>
      <c r="AC443" s="6"/>
    </row>
    <row r="444" ht="14.25" customHeight="1">
      <c r="B444" s="1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Y444" s="6"/>
      <c r="Z444" s="6"/>
      <c r="AA444" s="6"/>
      <c r="AB444" s="6"/>
      <c r="AC444" s="6"/>
    </row>
    <row r="445" ht="14.25" customHeight="1">
      <c r="B445" s="1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Y445" s="6"/>
      <c r="Z445" s="6"/>
      <c r="AA445" s="6"/>
      <c r="AB445" s="6"/>
      <c r="AC445" s="6"/>
    </row>
    <row r="446" ht="14.25" customHeight="1">
      <c r="B446" s="1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Y446" s="6"/>
      <c r="Z446" s="6"/>
      <c r="AA446" s="6"/>
      <c r="AB446" s="6"/>
      <c r="AC446" s="6"/>
    </row>
    <row r="447" ht="14.25" customHeight="1">
      <c r="B447" s="1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Y447" s="6"/>
      <c r="Z447" s="6"/>
      <c r="AA447" s="6"/>
      <c r="AB447" s="6"/>
      <c r="AC447" s="6"/>
    </row>
    <row r="448" ht="14.25" customHeight="1">
      <c r="B448" s="1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Y448" s="6"/>
      <c r="Z448" s="6"/>
      <c r="AA448" s="6"/>
      <c r="AB448" s="6"/>
      <c r="AC448" s="6"/>
    </row>
    <row r="449" ht="14.25" customHeight="1">
      <c r="B449" s="1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Y449" s="6"/>
      <c r="Z449" s="6"/>
      <c r="AA449" s="6"/>
      <c r="AB449" s="6"/>
      <c r="AC449" s="6"/>
    </row>
    <row r="450" ht="14.25" customHeight="1">
      <c r="B450" s="1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Y450" s="6"/>
      <c r="Z450" s="6"/>
      <c r="AA450" s="6"/>
      <c r="AB450" s="6"/>
      <c r="AC450" s="6"/>
    </row>
    <row r="451" ht="14.25" customHeight="1">
      <c r="B451" s="1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Y451" s="6"/>
      <c r="Z451" s="6"/>
      <c r="AA451" s="6"/>
      <c r="AB451" s="6"/>
      <c r="AC451" s="6"/>
    </row>
    <row r="452" ht="14.25" customHeight="1">
      <c r="B452" s="1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Y452" s="6"/>
      <c r="Z452" s="6"/>
      <c r="AA452" s="6"/>
      <c r="AB452" s="6"/>
      <c r="AC452" s="6"/>
    </row>
    <row r="453" ht="14.25" customHeight="1">
      <c r="B453" s="1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Y453" s="6"/>
      <c r="Z453" s="6"/>
      <c r="AA453" s="6"/>
      <c r="AB453" s="6"/>
      <c r="AC453" s="6"/>
    </row>
    <row r="454" ht="14.25" customHeight="1">
      <c r="B454" s="1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Y454" s="6"/>
      <c r="Z454" s="6"/>
      <c r="AA454" s="6"/>
      <c r="AB454" s="6"/>
      <c r="AC454" s="6"/>
    </row>
    <row r="455" ht="14.25" customHeight="1">
      <c r="B455" s="1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Y455" s="6"/>
      <c r="Z455" s="6"/>
      <c r="AA455" s="6"/>
      <c r="AB455" s="6"/>
      <c r="AC455" s="6"/>
    </row>
    <row r="456" ht="14.25" customHeight="1">
      <c r="B456" s="1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Y456" s="6"/>
      <c r="Z456" s="6"/>
      <c r="AA456" s="6"/>
      <c r="AB456" s="6"/>
      <c r="AC456" s="6"/>
    </row>
    <row r="457" ht="14.25" customHeight="1">
      <c r="B457" s="1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Y457" s="6"/>
      <c r="Z457" s="6"/>
      <c r="AA457" s="6"/>
      <c r="AB457" s="6"/>
      <c r="AC457" s="6"/>
    </row>
    <row r="458" ht="14.25" customHeight="1">
      <c r="B458" s="1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Y458" s="6"/>
      <c r="Z458" s="6"/>
      <c r="AA458" s="6"/>
      <c r="AB458" s="6"/>
      <c r="AC458" s="6"/>
    </row>
    <row r="459" ht="14.25" customHeight="1">
      <c r="B459" s="1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Y459" s="6"/>
      <c r="Z459" s="6"/>
      <c r="AA459" s="6"/>
      <c r="AB459" s="6"/>
      <c r="AC459" s="6"/>
    </row>
    <row r="460" ht="14.25" customHeight="1">
      <c r="B460" s="1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Y460" s="6"/>
      <c r="Z460" s="6"/>
      <c r="AA460" s="6"/>
      <c r="AB460" s="6"/>
      <c r="AC460" s="6"/>
    </row>
    <row r="461" ht="14.25" customHeight="1">
      <c r="B461" s="1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Y461" s="6"/>
      <c r="Z461" s="6"/>
      <c r="AA461" s="6"/>
      <c r="AB461" s="6"/>
      <c r="AC461" s="6"/>
    </row>
    <row r="462" ht="14.25" customHeight="1">
      <c r="B462" s="1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Y462" s="6"/>
      <c r="Z462" s="6"/>
      <c r="AA462" s="6"/>
      <c r="AB462" s="6"/>
      <c r="AC462" s="6"/>
    </row>
    <row r="463" ht="14.25" customHeight="1">
      <c r="B463" s="1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Y463" s="6"/>
      <c r="Z463" s="6"/>
      <c r="AA463" s="6"/>
      <c r="AB463" s="6"/>
      <c r="AC463" s="6"/>
    </row>
    <row r="464" ht="14.25" customHeight="1">
      <c r="B464" s="1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Y464" s="6"/>
      <c r="Z464" s="6"/>
      <c r="AA464" s="6"/>
      <c r="AB464" s="6"/>
      <c r="AC464" s="6"/>
    </row>
    <row r="465" ht="14.25" customHeight="1">
      <c r="B465" s="1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Y465" s="6"/>
      <c r="Z465" s="6"/>
      <c r="AA465" s="6"/>
      <c r="AB465" s="6"/>
      <c r="AC465" s="6"/>
    </row>
    <row r="466" ht="14.25" customHeight="1">
      <c r="B466" s="1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Y466" s="6"/>
      <c r="Z466" s="6"/>
      <c r="AA466" s="6"/>
      <c r="AB466" s="6"/>
      <c r="AC466" s="6"/>
    </row>
    <row r="467" ht="14.25" customHeight="1">
      <c r="B467" s="1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Y467" s="6"/>
      <c r="Z467" s="6"/>
      <c r="AA467" s="6"/>
      <c r="AB467" s="6"/>
      <c r="AC467" s="6"/>
    </row>
    <row r="468" ht="14.25" customHeight="1">
      <c r="B468" s="1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Y468" s="6"/>
      <c r="Z468" s="6"/>
      <c r="AA468" s="6"/>
      <c r="AB468" s="6"/>
      <c r="AC468" s="6"/>
    </row>
    <row r="469" ht="14.25" customHeight="1">
      <c r="B469" s="1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Y469" s="6"/>
      <c r="Z469" s="6"/>
      <c r="AA469" s="6"/>
      <c r="AB469" s="6"/>
      <c r="AC469" s="6"/>
    </row>
    <row r="470" ht="14.25" customHeight="1">
      <c r="B470" s="1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Y470" s="6"/>
      <c r="Z470" s="6"/>
      <c r="AA470" s="6"/>
      <c r="AB470" s="6"/>
      <c r="AC470" s="6"/>
    </row>
    <row r="471" ht="14.25" customHeight="1">
      <c r="B471" s="1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Y471" s="6"/>
      <c r="Z471" s="6"/>
      <c r="AA471" s="6"/>
      <c r="AB471" s="6"/>
      <c r="AC471" s="6"/>
    </row>
    <row r="472" ht="14.25" customHeight="1">
      <c r="B472" s="1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Y472" s="6"/>
      <c r="Z472" s="6"/>
      <c r="AA472" s="6"/>
      <c r="AB472" s="6"/>
      <c r="AC472" s="6"/>
    </row>
    <row r="473" ht="14.25" customHeight="1">
      <c r="B473" s="1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Y473" s="6"/>
      <c r="Z473" s="6"/>
      <c r="AA473" s="6"/>
      <c r="AB473" s="6"/>
      <c r="AC473" s="6"/>
    </row>
    <row r="474" ht="14.25" customHeight="1">
      <c r="B474" s="1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Y474" s="6"/>
      <c r="Z474" s="6"/>
      <c r="AA474" s="6"/>
      <c r="AB474" s="6"/>
      <c r="AC474" s="6"/>
    </row>
    <row r="475" ht="14.25" customHeight="1">
      <c r="B475" s="1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Y475" s="6"/>
      <c r="Z475" s="6"/>
      <c r="AA475" s="6"/>
      <c r="AB475" s="6"/>
      <c r="AC475" s="6"/>
    </row>
    <row r="476" ht="14.25" customHeight="1">
      <c r="B476" s="1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Y476" s="6"/>
      <c r="Z476" s="6"/>
      <c r="AA476" s="6"/>
      <c r="AB476" s="6"/>
      <c r="AC476" s="6"/>
    </row>
    <row r="477" ht="14.25" customHeight="1">
      <c r="B477" s="1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Y477" s="6"/>
      <c r="Z477" s="6"/>
      <c r="AA477" s="6"/>
      <c r="AB477" s="6"/>
      <c r="AC477" s="6"/>
    </row>
    <row r="478" ht="14.25" customHeight="1">
      <c r="B478" s="1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Y478" s="6"/>
      <c r="Z478" s="6"/>
      <c r="AA478" s="6"/>
      <c r="AB478" s="6"/>
      <c r="AC478" s="6"/>
    </row>
    <row r="479" ht="14.25" customHeight="1">
      <c r="B479" s="1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Y479" s="6"/>
      <c r="Z479" s="6"/>
      <c r="AA479" s="6"/>
      <c r="AB479" s="6"/>
      <c r="AC479" s="6"/>
    </row>
    <row r="480" ht="14.25" customHeight="1">
      <c r="B480" s="1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Y480" s="6"/>
      <c r="Z480" s="6"/>
      <c r="AA480" s="6"/>
      <c r="AB480" s="6"/>
      <c r="AC480" s="6"/>
    </row>
    <row r="481" ht="14.25" customHeight="1">
      <c r="B481" s="1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Y481" s="6"/>
      <c r="Z481" s="6"/>
      <c r="AA481" s="6"/>
      <c r="AB481" s="6"/>
      <c r="AC481" s="6"/>
    </row>
    <row r="482" ht="14.25" customHeight="1">
      <c r="B482" s="1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Y482" s="6"/>
      <c r="Z482" s="6"/>
      <c r="AA482" s="6"/>
      <c r="AB482" s="6"/>
      <c r="AC482" s="6"/>
    </row>
    <row r="483" ht="14.25" customHeight="1">
      <c r="B483" s="1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Y483" s="6"/>
      <c r="Z483" s="6"/>
      <c r="AA483" s="6"/>
      <c r="AB483" s="6"/>
      <c r="AC483" s="6"/>
    </row>
    <row r="484" ht="14.25" customHeight="1">
      <c r="B484" s="1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Y484" s="6"/>
      <c r="Z484" s="6"/>
      <c r="AA484" s="6"/>
      <c r="AB484" s="6"/>
      <c r="AC484" s="6"/>
    </row>
    <row r="485" ht="14.25" customHeight="1">
      <c r="B485" s="1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Y485" s="6"/>
      <c r="Z485" s="6"/>
      <c r="AA485" s="6"/>
      <c r="AB485" s="6"/>
      <c r="AC485" s="6"/>
    </row>
    <row r="486" ht="14.25" customHeight="1">
      <c r="B486" s="1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Y486" s="6"/>
      <c r="Z486" s="6"/>
      <c r="AA486" s="6"/>
      <c r="AB486" s="6"/>
      <c r="AC486" s="6"/>
    </row>
    <row r="487" ht="14.25" customHeight="1">
      <c r="B487" s="1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Y487" s="6"/>
      <c r="Z487" s="6"/>
      <c r="AA487" s="6"/>
      <c r="AB487" s="6"/>
      <c r="AC487" s="6"/>
    </row>
    <row r="488" ht="14.25" customHeight="1">
      <c r="B488" s="1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Y488" s="6"/>
      <c r="Z488" s="6"/>
      <c r="AA488" s="6"/>
      <c r="AB488" s="6"/>
      <c r="AC488" s="6"/>
    </row>
    <row r="489" ht="14.25" customHeight="1">
      <c r="B489" s="1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Y489" s="6"/>
      <c r="Z489" s="6"/>
      <c r="AA489" s="6"/>
      <c r="AB489" s="6"/>
      <c r="AC489" s="6"/>
    </row>
    <row r="490" ht="14.25" customHeight="1">
      <c r="B490" s="1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Y490" s="6"/>
      <c r="Z490" s="6"/>
      <c r="AA490" s="6"/>
      <c r="AB490" s="6"/>
      <c r="AC490" s="6"/>
    </row>
    <row r="491" ht="14.25" customHeight="1">
      <c r="B491" s="1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Y491" s="6"/>
      <c r="Z491" s="6"/>
      <c r="AA491" s="6"/>
      <c r="AB491" s="6"/>
      <c r="AC491" s="6"/>
    </row>
    <row r="492" ht="14.25" customHeight="1">
      <c r="B492" s="1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Y492" s="6"/>
      <c r="Z492" s="6"/>
      <c r="AA492" s="6"/>
      <c r="AB492" s="6"/>
      <c r="AC492" s="6"/>
    </row>
    <row r="493" ht="14.25" customHeight="1">
      <c r="B493" s="1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Y493" s="6"/>
      <c r="Z493" s="6"/>
      <c r="AA493" s="6"/>
      <c r="AB493" s="6"/>
      <c r="AC493" s="6"/>
    </row>
    <row r="494" ht="14.25" customHeight="1">
      <c r="B494" s="1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Y494" s="6"/>
      <c r="Z494" s="6"/>
      <c r="AA494" s="6"/>
      <c r="AB494" s="6"/>
      <c r="AC494" s="6"/>
    </row>
    <row r="495" ht="14.25" customHeight="1">
      <c r="B495" s="1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Y495" s="6"/>
      <c r="Z495" s="6"/>
      <c r="AA495" s="6"/>
      <c r="AB495" s="6"/>
      <c r="AC495" s="6"/>
    </row>
    <row r="496" ht="14.25" customHeight="1">
      <c r="B496" s="1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Y496" s="6"/>
      <c r="Z496" s="6"/>
      <c r="AA496" s="6"/>
      <c r="AB496" s="6"/>
      <c r="AC496" s="6"/>
    </row>
    <row r="497" ht="14.25" customHeight="1">
      <c r="B497" s="1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Y497" s="6"/>
      <c r="Z497" s="6"/>
      <c r="AA497" s="6"/>
      <c r="AB497" s="6"/>
      <c r="AC497" s="6"/>
    </row>
    <row r="498" ht="14.25" customHeight="1">
      <c r="B498" s="1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Y498" s="6"/>
      <c r="Z498" s="6"/>
      <c r="AA498" s="6"/>
      <c r="AB498" s="6"/>
      <c r="AC498" s="6"/>
    </row>
    <row r="499" ht="14.25" customHeight="1">
      <c r="B499" s="1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Y499" s="6"/>
      <c r="Z499" s="6"/>
      <c r="AA499" s="6"/>
      <c r="AB499" s="6"/>
      <c r="AC499" s="6"/>
    </row>
    <row r="500" ht="14.25" customHeight="1">
      <c r="B500" s="1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Y500" s="6"/>
      <c r="Z500" s="6"/>
      <c r="AA500" s="6"/>
      <c r="AB500" s="6"/>
      <c r="AC500" s="6"/>
    </row>
    <row r="501" ht="14.25" customHeight="1">
      <c r="B501" s="1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Y501" s="6"/>
      <c r="Z501" s="6"/>
      <c r="AA501" s="6"/>
      <c r="AB501" s="6"/>
      <c r="AC501" s="6"/>
    </row>
    <row r="502" ht="14.25" customHeight="1">
      <c r="B502" s="1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Y502" s="6"/>
      <c r="Z502" s="6"/>
      <c r="AA502" s="6"/>
      <c r="AB502" s="6"/>
      <c r="AC502" s="6"/>
    </row>
    <row r="503" ht="14.25" customHeight="1">
      <c r="B503" s="1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Y503" s="6"/>
      <c r="Z503" s="6"/>
      <c r="AA503" s="6"/>
      <c r="AB503" s="6"/>
      <c r="AC503" s="6"/>
    </row>
    <row r="504" ht="14.25" customHeight="1">
      <c r="B504" s="1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Y504" s="6"/>
      <c r="Z504" s="6"/>
      <c r="AA504" s="6"/>
      <c r="AB504" s="6"/>
      <c r="AC504" s="6"/>
    </row>
    <row r="505" ht="14.25" customHeight="1">
      <c r="B505" s="1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Y505" s="6"/>
      <c r="Z505" s="6"/>
      <c r="AA505" s="6"/>
      <c r="AB505" s="6"/>
      <c r="AC505" s="6"/>
    </row>
    <row r="506" ht="14.25" customHeight="1">
      <c r="B506" s="1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Y506" s="6"/>
      <c r="Z506" s="6"/>
      <c r="AA506" s="6"/>
      <c r="AB506" s="6"/>
      <c r="AC506" s="6"/>
    </row>
    <row r="507" ht="14.25" customHeight="1">
      <c r="B507" s="1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Y507" s="6"/>
      <c r="Z507" s="6"/>
      <c r="AA507" s="6"/>
      <c r="AB507" s="6"/>
      <c r="AC507" s="6"/>
    </row>
    <row r="508" ht="14.25" customHeight="1">
      <c r="B508" s="1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Y508" s="6"/>
      <c r="Z508" s="6"/>
      <c r="AA508" s="6"/>
      <c r="AB508" s="6"/>
      <c r="AC508" s="6"/>
    </row>
    <row r="509" ht="14.25" customHeight="1">
      <c r="B509" s="1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Y509" s="6"/>
      <c r="Z509" s="6"/>
      <c r="AA509" s="6"/>
      <c r="AB509" s="6"/>
      <c r="AC509" s="6"/>
    </row>
    <row r="510" ht="14.25" customHeight="1">
      <c r="B510" s="1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Y510" s="6"/>
      <c r="Z510" s="6"/>
      <c r="AA510" s="6"/>
      <c r="AB510" s="6"/>
      <c r="AC510" s="6"/>
    </row>
    <row r="511" ht="14.25" customHeight="1">
      <c r="B511" s="1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Y511" s="6"/>
      <c r="Z511" s="6"/>
      <c r="AA511" s="6"/>
      <c r="AB511" s="6"/>
      <c r="AC511" s="6"/>
    </row>
    <row r="512" ht="14.25" customHeight="1">
      <c r="B512" s="1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Y512" s="6"/>
      <c r="Z512" s="6"/>
      <c r="AA512" s="6"/>
      <c r="AB512" s="6"/>
      <c r="AC512" s="6"/>
    </row>
    <row r="513" ht="14.25" customHeight="1">
      <c r="B513" s="1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Y513" s="6"/>
      <c r="Z513" s="6"/>
      <c r="AA513" s="6"/>
      <c r="AB513" s="6"/>
      <c r="AC513" s="6"/>
    </row>
    <row r="514" ht="14.25" customHeight="1">
      <c r="B514" s="1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Y514" s="6"/>
      <c r="Z514" s="6"/>
      <c r="AA514" s="6"/>
      <c r="AB514" s="6"/>
      <c r="AC514" s="6"/>
    </row>
    <row r="515" ht="14.25" customHeight="1">
      <c r="B515" s="1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Y515" s="6"/>
      <c r="Z515" s="6"/>
      <c r="AA515" s="6"/>
      <c r="AB515" s="6"/>
      <c r="AC515" s="6"/>
    </row>
    <row r="516" ht="14.25" customHeight="1">
      <c r="B516" s="1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Y516" s="6"/>
      <c r="Z516" s="6"/>
      <c r="AA516" s="6"/>
      <c r="AB516" s="6"/>
      <c r="AC516" s="6"/>
    </row>
    <row r="517" ht="14.25" customHeight="1">
      <c r="B517" s="1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Y517" s="6"/>
      <c r="Z517" s="6"/>
      <c r="AA517" s="6"/>
      <c r="AB517" s="6"/>
      <c r="AC517" s="6"/>
    </row>
    <row r="518" ht="14.25" customHeight="1">
      <c r="B518" s="1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Y518" s="6"/>
      <c r="Z518" s="6"/>
      <c r="AA518" s="6"/>
      <c r="AB518" s="6"/>
      <c r="AC518" s="6"/>
    </row>
    <row r="519" ht="14.25" customHeight="1">
      <c r="B519" s="1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Y519" s="6"/>
      <c r="Z519" s="6"/>
      <c r="AA519" s="6"/>
      <c r="AB519" s="6"/>
      <c r="AC519" s="6"/>
    </row>
    <row r="520" ht="14.25" customHeight="1">
      <c r="B520" s="1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Y520" s="6"/>
      <c r="Z520" s="6"/>
      <c r="AA520" s="6"/>
      <c r="AB520" s="6"/>
      <c r="AC520" s="6"/>
    </row>
    <row r="521" ht="14.25" customHeight="1">
      <c r="B521" s="1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Y521" s="6"/>
      <c r="Z521" s="6"/>
      <c r="AA521" s="6"/>
      <c r="AB521" s="6"/>
      <c r="AC521" s="6"/>
    </row>
    <row r="522" ht="14.25" customHeight="1">
      <c r="B522" s="1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Y522" s="6"/>
      <c r="Z522" s="6"/>
      <c r="AA522" s="6"/>
      <c r="AB522" s="6"/>
      <c r="AC522" s="6"/>
    </row>
    <row r="523" ht="14.25" customHeight="1">
      <c r="B523" s="1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Y523" s="6"/>
      <c r="Z523" s="6"/>
      <c r="AA523" s="6"/>
      <c r="AB523" s="6"/>
      <c r="AC523" s="6"/>
    </row>
    <row r="524" ht="14.25" customHeight="1">
      <c r="B524" s="1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Y524" s="6"/>
      <c r="Z524" s="6"/>
      <c r="AA524" s="6"/>
      <c r="AB524" s="6"/>
      <c r="AC524" s="6"/>
    </row>
    <row r="525" ht="14.25" customHeight="1">
      <c r="B525" s="1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Y525" s="6"/>
      <c r="Z525" s="6"/>
      <c r="AA525" s="6"/>
      <c r="AB525" s="6"/>
      <c r="AC525" s="6"/>
    </row>
    <row r="526" ht="14.25" customHeight="1">
      <c r="B526" s="1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Y526" s="6"/>
      <c r="Z526" s="6"/>
      <c r="AA526" s="6"/>
      <c r="AB526" s="6"/>
      <c r="AC526" s="6"/>
    </row>
    <row r="527" ht="14.25" customHeight="1">
      <c r="B527" s="1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Y527" s="6"/>
      <c r="Z527" s="6"/>
      <c r="AA527" s="6"/>
      <c r="AB527" s="6"/>
      <c r="AC527" s="6"/>
    </row>
    <row r="528" ht="14.25" customHeight="1">
      <c r="B528" s="1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Y528" s="6"/>
      <c r="Z528" s="6"/>
      <c r="AA528" s="6"/>
      <c r="AB528" s="6"/>
      <c r="AC528" s="6"/>
    </row>
    <row r="529" ht="14.25" customHeight="1">
      <c r="B529" s="1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Y529" s="6"/>
      <c r="Z529" s="6"/>
      <c r="AA529" s="6"/>
      <c r="AB529" s="6"/>
      <c r="AC529" s="6"/>
    </row>
    <row r="530" ht="14.25" customHeight="1">
      <c r="B530" s="1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Y530" s="6"/>
      <c r="Z530" s="6"/>
      <c r="AA530" s="6"/>
      <c r="AB530" s="6"/>
      <c r="AC530" s="6"/>
    </row>
    <row r="531" ht="14.25" customHeight="1">
      <c r="B531" s="1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Y531" s="6"/>
      <c r="Z531" s="6"/>
      <c r="AA531" s="6"/>
      <c r="AB531" s="6"/>
      <c r="AC531" s="6"/>
    </row>
    <row r="532" ht="14.25" customHeight="1">
      <c r="B532" s="1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Y532" s="6"/>
      <c r="Z532" s="6"/>
      <c r="AA532" s="6"/>
      <c r="AB532" s="6"/>
      <c r="AC532" s="6"/>
    </row>
    <row r="533" ht="14.25" customHeight="1">
      <c r="B533" s="1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Y533" s="6"/>
      <c r="Z533" s="6"/>
      <c r="AA533" s="6"/>
      <c r="AB533" s="6"/>
      <c r="AC533" s="6"/>
    </row>
    <row r="534" ht="14.25" customHeight="1">
      <c r="B534" s="1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Y534" s="6"/>
      <c r="Z534" s="6"/>
      <c r="AA534" s="6"/>
      <c r="AB534" s="6"/>
      <c r="AC534" s="6"/>
    </row>
    <row r="535" ht="14.25" customHeight="1">
      <c r="B535" s="1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Y535" s="6"/>
      <c r="Z535" s="6"/>
      <c r="AA535" s="6"/>
      <c r="AB535" s="6"/>
      <c r="AC535" s="6"/>
    </row>
    <row r="536" ht="14.25" customHeight="1">
      <c r="B536" s="1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Y536" s="6"/>
      <c r="Z536" s="6"/>
      <c r="AA536" s="6"/>
      <c r="AB536" s="6"/>
      <c r="AC536" s="6"/>
    </row>
    <row r="537" ht="14.25" customHeight="1">
      <c r="B537" s="1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Y537" s="6"/>
      <c r="Z537" s="6"/>
      <c r="AA537" s="6"/>
      <c r="AB537" s="6"/>
      <c r="AC537" s="6"/>
    </row>
    <row r="538" ht="14.25" customHeight="1">
      <c r="B538" s="1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Y538" s="6"/>
      <c r="Z538" s="6"/>
      <c r="AA538" s="6"/>
      <c r="AB538" s="6"/>
      <c r="AC538" s="6"/>
    </row>
    <row r="539" ht="14.25" customHeight="1">
      <c r="B539" s="1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Y539" s="6"/>
      <c r="Z539" s="6"/>
      <c r="AA539" s="6"/>
      <c r="AB539" s="6"/>
      <c r="AC539" s="6"/>
    </row>
    <row r="540" ht="14.25" customHeight="1">
      <c r="B540" s="1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Y540" s="6"/>
      <c r="Z540" s="6"/>
      <c r="AA540" s="6"/>
      <c r="AB540" s="6"/>
      <c r="AC540" s="6"/>
    </row>
    <row r="541" ht="14.25" customHeight="1">
      <c r="B541" s="1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Y541" s="6"/>
      <c r="Z541" s="6"/>
      <c r="AA541" s="6"/>
      <c r="AB541" s="6"/>
      <c r="AC541" s="6"/>
    </row>
    <row r="542" ht="14.25" customHeight="1">
      <c r="B542" s="1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Y542" s="6"/>
      <c r="Z542" s="6"/>
      <c r="AA542" s="6"/>
      <c r="AB542" s="6"/>
      <c r="AC542" s="6"/>
    </row>
    <row r="543" ht="14.25" customHeight="1">
      <c r="B543" s="1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Y543" s="6"/>
      <c r="Z543" s="6"/>
      <c r="AA543" s="6"/>
      <c r="AB543" s="6"/>
      <c r="AC543" s="6"/>
    </row>
    <row r="544" ht="14.25" customHeight="1">
      <c r="B544" s="1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Y544" s="6"/>
      <c r="Z544" s="6"/>
      <c r="AA544" s="6"/>
      <c r="AB544" s="6"/>
      <c r="AC544" s="6"/>
    </row>
    <row r="545" ht="14.25" customHeight="1">
      <c r="B545" s="1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Y545" s="6"/>
      <c r="Z545" s="6"/>
      <c r="AA545" s="6"/>
      <c r="AB545" s="6"/>
      <c r="AC545" s="6"/>
    </row>
    <row r="546" ht="14.25" customHeight="1">
      <c r="B546" s="1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Y546" s="6"/>
      <c r="Z546" s="6"/>
      <c r="AA546" s="6"/>
      <c r="AB546" s="6"/>
      <c r="AC546" s="6"/>
    </row>
    <row r="547" ht="14.25" customHeight="1">
      <c r="B547" s="1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Y547" s="6"/>
      <c r="Z547" s="6"/>
      <c r="AA547" s="6"/>
      <c r="AB547" s="6"/>
      <c r="AC547" s="6"/>
    </row>
    <row r="548" ht="14.25" customHeight="1">
      <c r="B548" s="1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Y548" s="6"/>
      <c r="Z548" s="6"/>
      <c r="AA548" s="6"/>
      <c r="AB548" s="6"/>
      <c r="AC548" s="6"/>
    </row>
    <row r="549" ht="14.25" customHeight="1">
      <c r="B549" s="1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Y549" s="6"/>
      <c r="Z549" s="6"/>
      <c r="AA549" s="6"/>
      <c r="AB549" s="6"/>
      <c r="AC549" s="6"/>
    </row>
    <row r="550" ht="14.25" customHeight="1">
      <c r="B550" s="1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Y550" s="6"/>
      <c r="Z550" s="6"/>
      <c r="AA550" s="6"/>
      <c r="AB550" s="6"/>
      <c r="AC550" s="6"/>
    </row>
    <row r="551" ht="14.25" customHeight="1">
      <c r="B551" s="1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Y551" s="6"/>
      <c r="Z551" s="6"/>
      <c r="AA551" s="6"/>
      <c r="AB551" s="6"/>
      <c r="AC551" s="6"/>
    </row>
    <row r="552" ht="14.25" customHeight="1">
      <c r="B552" s="1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Y552" s="6"/>
      <c r="Z552" s="6"/>
      <c r="AA552" s="6"/>
      <c r="AB552" s="6"/>
      <c r="AC552" s="6"/>
    </row>
    <row r="553" ht="14.25" customHeight="1">
      <c r="B553" s="1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Y553" s="6"/>
      <c r="Z553" s="6"/>
      <c r="AA553" s="6"/>
      <c r="AB553" s="6"/>
      <c r="AC553" s="6"/>
    </row>
    <row r="554" ht="14.25" customHeight="1">
      <c r="B554" s="1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Y554" s="6"/>
      <c r="Z554" s="6"/>
      <c r="AA554" s="6"/>
      <c r="AB554" s="6"/>
      <c r="AC554" s="6"/>
    </row>
    <row r="555" ht="14.25" customHeight="1">
      <c r="B555" s="1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Y555" s="6"/>
      <c r="Z555" s="6"/>
      <c r="AA555" s="6"/>
      <c r="AB555" s="6"/>
      <c r="AC555" s="6"/>
    </row>
    <row r="556" ht="14.25" customHeight="1">
      <c r="B556" s="1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Y556" s="6"/>
      <c r="Z556" s="6"/>
      <c r="AA556" s="6"/>
      <c r="AB556" s="6"/>
      <c r="AC556" s="6"/>
    </row>
    <row r="557" ht="14.25" customHeight="1">
      <c r="B557" s="1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Y557" s="6"/>
      <c r="Z557" s="6"/>
      <c r="AA557" s="6"/>
      <c r="AB557" s="6"/>
      <c r="AC557" s="6"/>
    </row>
    <row r="558" ht="14.25" customHeight="1">
      <c r="B558" s="1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Y558" s="6"/>
      <c r="Z558" s="6"/>
      <c r="AA558" s="6"/>
      <c r="AB558" s="6"/>
      <c r="AC558" s="6"/>
    </row>
    <row r="559" ht="14.25" customHeight="1">
      <c r="B559" s="1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Y559" s="6"/>
      <c r="Z559" s="6"/>
      <c r="AA559" s="6"/>
      <c r="AB559" s="6"/>
      <c r="AC559" s="6"/>
    </row>
    <row r="560" ht="14.25" customHeight="1">
      <c r="B560" s="1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Y560" s="6"/>
      <c r="Z560" s="6"/>
      <c r="AA560" s="6"/>
      <c r="AB560" s="6"/>
      <c r="AC560" s="6"/>
    </row>
    <row r="561" ht="14.25" customHeight="1">
      <c r="B561" s="1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Y561" s="6"/>
      <c r="Z561" s="6"/>
      <c r="AA561" s="6"/>
      <c r="AB561" s="6"/>
      <c r="AC561" s="6"/>
    </row>
    <row r="562" ht="14.25" customHeight="1">
      <c r="B562" s="1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Y562" s="6"/>
      <c r="Z562" s="6"/>
      <c r="AA562" s="6"/>
      <c r="AB562" s="6"/>
      <c r="AC562" s="6"/>
    </row>
    <row r="563" ht="14.25" customHeight="1">
      <c r="B563" s="1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Y563" s="6"/>
      <c r="Z563" s="6"/>
      <c r="AA563" s="6"/>
      <c r="AB563" s="6"/>
      <c r="AC563" s="6"/>
    </row>
    <row r="564" ht="14.25" customHeight="1">
      <c r="B564" s="1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Y564" s="6"/>
      <c r="Z564" s="6"/>
      <c r="AA564" s="6"/>
      <c r="AB564" s="6"/>
      <c r="AC564" s="6"/>
    </row>
    <row r="565" ht="14.25" customHeight="1">
      <c r="B565" s="1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Y565" s="6"/>
      <c r="Z565" s="6"/>
      <c r="AA565" s="6"/>
      <c r="AB565" s="6"/>
      <c r="AC565" s="6"/>
    </row>
    <row r="566" ht="14.25" customHeight="1">
      <c r="B566" s="1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Y566" s="6"/>
      <c r="Z566" s="6"/>
      <c r="AA566" s="6"/>
      <c r="AB566" s="6"/>
      <c r="AC566" s="6"/>
    </row>
    <row r="567" ht="14.25" customHeight="1">
      <c r="B567" s="1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Y567" s="6"/>
      <c r="Z567" s="6"/>
      <c r="AA567" s="6"/>
      <c r="AB567" s="6"/>
      <c r="AC567" s="6"/>
    </row>
    <row r="568" ht="14.25" customHeight="1">
      <c r="B568" s="1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Y568" s="6"/>
      <c r="Z568" s="6"/>
      <c r="AA568" s="6"/>
      <c r="AB568" s="6"/>
      <c r="AC568" s="6"/>
    </row>
    <row r="569" ht="14.25" customHeight="1">
      <c r="B569" s="1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Y569" s="6"/>
      <c r="Z569" s="6"/>
      <c r="AA569" s="6"/>
      <c r="AB569" s="6"/>
      <c r="AC569" s="6"/>
    </row>
    <row r="570" ht="14.25" customHeight="1">
      <c r="B570" s="1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Y570" s="6"/>
      <c r="Z570" s="6"/>
      <c r="AA570" s="6"/>
      <c r="AB570" s="6"/>
      <c r="AC570" s="6"/>
    </row>
    <row r="571" ht="14.25" customHeight="1">
      <c r="B571" s="1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Y571" s="6"/>
      <c r="Z571" s="6"/>
      <c r="AA571" s="6"/>
      <c r="AB571" s="6"/>
      <c r="AC571" s="6"/>
    </row>
    <row r="572" ht="14.25" customHeight="1">
      <c r="B572" s="1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Y572" s="6"/>
      <c r="Z572" s="6"/>
      <c r="AA572" s="6"/>
      <c r="AB572" s="6"/>
      <c r="AC572" s="6"/>
    </row>
    <row r="573" ht="14.25" customHeight="1">
      <c r="B573" s="1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Y573" s="6"/>
      <c r="Z573" s="6"/>
      <c r="AA573" s="6"/>
      <c r="AB573" s="6"/>
      <c r="AC573" s="6"/>
    </row>
    <row r="574" ht="14.25" customHeight="1">
      <c r="B574" s="1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Y574" s="6"/>
      <c r="Z574" s="6"/>
      <c r="AA574" s="6"/>
      <c r="AB574" s="6"/>
      <c r="AC574" s="6"/>
    </row>
    <row r="575" ht="14.25" customHeight="1">
      <c r="B575" s="1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Y575" s="6"/>
      <c r="Z575" s="6"/>
      <c r="AA575" s="6"/>
      <c r="AB575" s="6"/>
      <c r="AC575" s="6"/>
    </row>
    <row r="576" ht="14.25" customHeight="1">
      <c r="B576" s="1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Y576" s="6"/>
      <c r="Z576" s="6"/>
      <c r="AA576" s="6"/>
      <c r="AB576" s="6"/>
      <c r="AC576" s="6"/>
    </row>
    <row r="577" ht="14.25" customHeight="1">
      <c r="B577" s="1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Y577" s="6"/>
      <c r="Z577" s="6"/>
      <c r="AA577" s="6"/>
      <c r="AB577" s="6"/>
      <c r="AC577" s="6"/>
    </row>
    <row r="578" ht="14.25" customHeight="1">
      <c r="B578" s="1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Y578" s="6"/>
      <c r="Z578" s="6"/>
      <c r="AA578" s="6"/>
      <c r="AB578" s="6"/>
      <c r="AC578" s="6"/>
    </row>
    <row r="579" ht="14.25" customHeight="1">
      <c r="B579" s="1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Y579" s="6"/>
      <c r="Z579" s="6"/>
      <c r="AA579" s="6"/>
      <c r="AB579" s="6"/>
      <c r="AC579" s="6"/>
    </row>
    <row r="580" ht="14.25" customHeight="1">
      <c r="B580" s="1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Y580" s="6"/>
      <c r="Z580" s="6"/>
      <c r="AA580" s="6"/>
      <c r="AB580" s="6"/>
      <c r="AC580" s="6"/>
    </row>
    <row r="581" ht="14.25" customHeight="1">
      <c r="B581" s="1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Y581" s="6"/>
      <c r="Z581" s="6"/>
      <c r="AA581" s="6"/>
      <c r="AB581" s="6"/>
      <c r="AC581" s="6"/>
    </row>
    <row r="582" ht="14.25" customHeight="1">
      <c r="B582" s="1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Y582" s="6"/>
      <c r="Z582" s="6"/>
      <c r="AA582" s="6"/>
      <c r="AB582" s="6"/>
      <c r="AC582" s="6"/>
    </row>
    <row r="583" ht="14.25" customHeight="1">
      <c r="B583" s="1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Y583" s="6"/>
      <c r="Z583" s="6"/>
      <c r="AA583" s="6"/>
      <c r="AB583" s="6"/>
      <c r="AC583" s="6"/>
    </row>
    <row r="584" ht="14.25" customHeight="1">
      <c r="B584" s="1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Y584" s="6"/>
      <c r="Z584" s="6"/>
      <c r="AA584" s="6"/>
      <c r="AB584" s="6"/>
      <c r="AC584" s="6"/>
    </row>
    <row r="585" ht="14.25" customHeight="1">
      <c r="B585" s="1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Y585" s="6"/>
      <c r="Z585" s="6"/>
      <c r="AA585" s="6"/>
      <c r="AB585" s="6"/>
      <c r="AC585" s="6"/>
    </row>
    <row r="586" ht="14.25" customHeight="1">
      <c r="B586" s="1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Y586" s="6"/>
      <c r="Z586" s="6"/>
      <c r="AA586" s="6"/>
      <c r="AB586" s="6"/>
      <c r="AC586" s="6"/>
    </row>
    <row r="587" ht="14.25" customHeight="1">
      <c r="B587" s="1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Y587" s="6"/>
      <c r="Z587" s="6"/>
      <c r="AA587" s="6"/>
      <c r="AB587" s="6"/>
      <c r="AC587" s="6"/>
    </row>
    <row r="588" ht="14.25" customHeight="1">
      <c r="B588" s="1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Y588" s="6"/>
      <c r="Z588" s="6"/>
      <c r="AA588" s="6"/>
      <c r="AB588" s="6"/>
      <c r="AC588" s="6"/>
    </row>
    <row r="589" ht="14.25" customHeight="1">
      <c r="B589" s="1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Y589" s="6"/>
      <c r="Z589" s="6"/>
      <c r="AA589" s="6"/>
      <c r="AB589" s="6"/>
      <c r="AC589" s="6"/>
    </row>
    <row r="590" ht="14.25" customHeight="1">
      <c r="B590" s="1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Y590" s="6"/>
      <c r="Z590" s="6"/>
      <c r="AA590" s="6"/>
      <c r="AB590" s="6"/>
      <c r="AC590" s="6"/>
    </row>
    <row r="591" ht="14.25" customHeight="1">
      <c r="B591" s="1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Y591" s="6"/>
      <c r="Z591" s="6"/>
      <c r="AA591" s="6"/>
      <c r="AB591" s="6"/>
      <c r="AC591" s="6"/>
    </row>
    <row r="592" ht="14.25" customHeight="1">
      <c r="B592" s="1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Y592" s="6"/>
      <c r="Z592" s="6"/>
      <c r="AA592" s="6"/>
      <c r="AB592" s="6"/>
      <c r="AC592" s="6"/>
    </row>
    <row r="593" ht="14.25" customHeight="1">
      <c r="B593" s="1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Y593" s="6"/>
      <c r="Z593" s="6"/>
      <c r="AA593" s="6"/>
      <c r="AB593" s="6"/>
      <c r="AC593" s="6"/>
    </row>
    <row r="594" ht="14.25" customHeight="1">
      <c r="B594" s="1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Y594" s="6"/>
      <c r="Z594" s="6"/>
      <c r="AA594" s="6"/>
      <c r="AB594" s="6"/>
      <c r="AC594" s="6"/>
    </row>
    <row r="595" ht="14.25" customHeight="1">
      <c r="B595" s="1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Y595" s="6"/>
      <c r="Z595" s="6"/>
      <c r="AA595" s="6"/>
      <c r="AB595" s="6"/>
      <c r="AC595" s="6"/>
    </row>
    <row r="596" ht="14.25" customHeight="1">
      <c r="B596" s="1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Y596" s="6"/>
      <c r="Z596" s="6"/>
      <c r="AA596" s="6"/>
      <c r="AB596" s="6"/>
      <c r="AC596" s="6"/>
    </row>
    <row r="597" ht="14.25" customHeight="1">
      <c r="B597" s="1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Y597" s="6"/>
      <c r="Z597" s="6"/>
      <c r="AA597" s="6"/>
      <c r="AB597" s="6"/>
      <c r="AC597" s="6"/>
    </row>
    <row r="598" ht="14.25" customHeight="1">
      <c r="B598" s="1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Y598" s="6"/>
      <c r="Z598" s="6"/>
      <c r="AA598" s="6"/>
      <c r="AB598" s="6"/>
      <c r="AC598" s="6"/>
    </row>
    <row r="599" ht="14.25" customHeight="1">
      <c r="B599" s="1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Y599" s="6"/>
      <c r="Z599" s="6"/>
      <c r="AA599" s="6"/>
      <c r="AB599" s="6"/>
      <c r="AC599" s="6"/>
    </row>
    <row r="600" ht="14.25" customHeight="1">
      <c r="B600" s="1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Y600" s="6"/>
      <c r="Z600" s="6"/>
      <c r="AA600" s="6"/>
      <c r="AB600" s="6"/>
      <c r="AC600" s="6"/>
    </row>
    <row r="601" ht="14.25" customHeight="1">
      <c r="B601" s="1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Y601" s="6"/>
      <c r="Z601" s="6"/>
      <c r="AA601" s="6"/>
      <c r="AB601" s="6"/>
      <c r="AC601" s="6"/>
    </row>
    <row r="602" ht="14.25" customHeight="1">
      <c r="B602" s="1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Y602" s="6"/>
      <c r="Z602" s="6"/>
      <c r="AA602" s="6"/>
      <c r="AB602" s="6"/>
      <c r="AC602" s="6"/>
    </row>
    <row r="603" ht="14.25" customHeight="1">
      <c r="B603" s="1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Y603" s="6"/>
      <c r="Z603" s="6"/>
      <c r="AA603" s="6"/>
      <c r="AB603" s="6"/>
      <c r="AC603" s="6"/>
    </row>
    <row r="604" ht="14.25" customHeight="1">
      <c r="B604" s="1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Y604" s="6"/>
      <c r="Z604" s="6"/>
      <c r="AA604" s="6"/>
      <c r="AB604" s="6"/>
      <c r="AC604" s="6"/>
    </row>
    <row r="605" ht="14.25" customHeight="1">
      <c r="B605" s="1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Y605" s="6"/>
      <c r="Z605" s="6"/>
      <c r="AA605" s="6"/>
      <c r="AB605" s="6"/>
      <c r="AC605" s="6"/>
    </row>
    <row r="606" ht="14.25" customHeight="1">
      <c r="B606" s="1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Y606" s="6"/>
      <c r="Z606" s="6"/>
      <c r="AA606" s="6"/>
      <c r="AB606" s="6"/>
      <c r="AC606" s="6"/>
    </row>
    <row r="607" ht="14.25" customHeight="1">
      <c r="B607" s="1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Y607" s="6"/>
      <c r="Z607" s="6"/>
      <c r="AA607" s="6"/>
      <c r="AB607" s="6"/>
      <c r="AC607" s="6"/>
    </row>
    <row r="608" ht="14.25" customHeight="1">
      <c r="B608" s="1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Y608" s="6"/>
      <c r="Z608" s="6"/>
      <c r="AA608" s="6"/>
      <c r="AB608" s="6"/>
      <c r="AC608" s="6"/>
    </row>
    <row r="609" ht="14.25" customHeight="1">
      <c r="B609" s="1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Y609" s="6"/>
      <c r="Z609" s="6"/>
      <c r="AA609" s="6"/>
      <c r="AB609" s="6"/>
      <c r="AC609" s="6"/>
    </row>
    <row r="610" ht="14.25" customHeight="1">
      <c r="B610" s="1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Y610" s="6"/>
      <c r="Z610" s="6"/>
      <c r="AA610" s="6"/>
      <c r="AB610" s="6"/>
      <c r="AC610" s="6"/>
    </row>
    <row r="611" ht="14.25" customHeight="1">
      <c r="B611" s="1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Y611" s="6"/>
      <c r="Z611" s="6"/>
      <c r="AA611" s="6"/>
      <c r="AB611" s="6"/>
      <c r="AC611" s="6"/>
    </row>
    <row r="612" ht="14.25" customHeight="1">
      <c r="B612" s="1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Y612" s="6"/>
      <c r="Z612" s="6"/>
      <c r="AA612" s="6"/>
      <c r="AB612" s="6"/>
      <c r="AC612" s="6"/>
    </row>
    <row r="613" ht="14.25" customHeight="1">
      <c r="B613" s="1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Y613" s="6"/>
      <c r="Z613" s="6"/>
      <c r="AA613" s="6"/>
      <c r="AB613" s="6"/>
      <c r="AC613" s="6"/>
    </row>
    <row r="614" ht="14.25" customHeight="1">
      <c r="B614" s="1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Y614" s="6"/>
      <c r="Z614" s="6"/>
      <c r="AA614" s="6"/>
      <c r="AB614" s="6"/>
      <c r="AC614" s="6"/>
    </row>
    <row r="615" ht="14.25" customHeight="1">
      <c r="B615" s="1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Y615" s="6"/>
      <c r="Z615" s="6"/>
      <c r="AA615" s="6"/>
      <c r="AB615" s="6"/>
      <c r="AC615" s="6"/>
    </row>
    <row r="616" ht="14.25" customHeight="1">
      <c r="B616" s="1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Y616" s="6"/>
      <c r="Z616" s="6"/>
      <c r="AA616" s="6"/>
      <c r="AB616" s="6"/>
      <c r="AC616" s="6"/>
    </row>
    <row r="617" ht="14.25" customHeight="1">
      <c r="B617" s="1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Y617" s="6"/>
      <c r="Z617" s="6"/>
      <c r="AA617" s="6"/>
      <c r="AB617" s="6"/>
      <c r="AC617" s="6"/>
    </row>
    <row r="618" ht="14.25" customHeight="1">
      <c r="B618" s="1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Y618" s="6"/>
      <c r="Z618" s="6"/>
      <c r="AA618" s="6"/>
      <c r="AB618" s="6"/>
      <c r="AC618" s="6"/>
    </row>
    <row r="619" ht="14.25" customHeight="1">
      <c r="B619" s="1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Y619" s="6"/>
      <c r="Z619" s="6"/>
      <c r="AA619" s="6"/>
      <c r="AB619" s="6"/>
      <c r="AC619" s="6"/>
    </row>
    <row r="620" ht="14.25" customHeight="1">
      <c r="B620" s="1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Y620" s="6"/>
      <c r="Z620" s="6"/>
      <c r="AA620" s="6"/>
      <c r="AB620" s="6"/>
      <c r="AC620" s="6"/>
    </row>
    <row r="621" ht="14.25" customHeight="1">
      <c r="B621" s="1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Y621" s="6"/>
      <c r="Z621" s="6"/>
      <c r="AA621" s="6"/>
      <c r="AB621" s="6"/>
      <c r="AC621" s="6"/>
    </row>
    <row r="622" ht="14.25" customHeight="1">
      <c r="B622" s="1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Y622" s="6"/>
      <c r="Z622" s="6"/>
      <c r="AA622" s="6"/>
      <c r="AB622" s="6"/>
      <c r="AC622" s="6"/>
    </row>
    <row r="623" ht="14.25" customHeight="1">
      <c r="B623" s="1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Y623" s="6"/>
      <c r="Z623" s="6"/>
      <c r="AA623" s="6"/>
      <c r="AB623" s="6"/>
      <c r="AC623" s="6"/>
    </row>
    <row r="624" ht="14.25" customHeight="1">
      <c r="B624" s="1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Y624" s="6"/>
      <c r="Z624" s="6"/>
      <c r="AA624" s="6"/>
      <c r="AB624" s="6"/>
      <c r="AC624" s="6"/>
    </row>
    <row r="625" ht="14.25" customHeight="1">
      <c r="B625" s="1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Y625" s="6"/>
      <c r="Z625" s="6"/>
      <c r="AA625" s="6"/>
      <c r="AB625" s="6"/>
      <c r="AC625" s="6"/>
    </row>
    <row r="626" ht="14.25" customHeight="1">
      <c r="B626" s="1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Y626" s="6"/>
      <c r="Z626" s="6"/>
      <c r="AA626" s="6"/>
      <c r="AB626" s="6"/>
      <c r="AC626" s="6"/>
    </row>
    <row r="627" ht="14.25" customHeight="1">
      <c r="B627" s="1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Y627" s="6"/>
      <c r="Z627" s="6"/>
      <c r="AA627" s="6"/>
      <c r="AB627" s="6"/>
      <c r="AC627" s="6"/>
    </row>
    <row r="628" ht="14.25" customHeight="1">
      <c r="B628" s="1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Y628" s="6"/>
      <c r="Z628" s="6"/>
      <c r="AA628" s="6"/>
      <c r="AB628" s="6"/>
      <c r="AC628" s="6"/>
    </row>
    <row r="629" ht="14.25" customHeight="1">
      <c r="B629" s="1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Y629" s="6"/>
      <c r="Z629" s="6"/>
      <c r="AA629" s="6"/>
      <c r="AB629" s="6"/>
      <c r="AC629" s="6"/>
    </row>
    <row r="630" ht="14.25" customHeight="1">
      <c r="B630" s="1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Y630" s="6"/>
      <c r="Z630" s="6"/>
      <c r="AA630" s="6"/>
      <c r="AB630" s="6"/>
      <c r="AC630" s="6"/>
    </row>
    <row r="631" ht="14.25" customHeight="1">
      <c r="B631" s="1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Y631" s="6"/>
      <c r="Z631" s="6"/>
      <c r="AA631" s="6"/>
      <c r="AB631" s="6"/>
      <c r="AC631" s="6"/>
    </row>
    <row r="632" ht="14.25" customHeight="1">
      <c r="B632" s="1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Y632" s="6"/>
      <c r="Z632" s="6"/>
      <c r="AA632" s="6"/>
      <c r="AB632" s="6"/>
      <c r="AC632" s="6"/>
    </row>
    <row r="633" ht="14.25" customHeight="1">
      <c r="B633" s="1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Y633" s="6"/>
      <c r="Z633" s="6"/>
      <c r="AA633" s="6"/>
      <c r="AB633" s="6"/>
      <c r="AC633" s="6"/>
    </row>
    <row r="634" ht="14.25" customHeight="1">
      <c r="B634" s="1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Y634" s="6"/>
      <c r="Z634" s="6"/>
      <c r="AA634" s="6"/>
      <c r="AB634" s="6"/>
      <c r="AC634" s="6"/>
    </row>
    <row r="635" ht="14.25" customHeight="1">
      <c r="B635" s="1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Y635" s="6"/>
      <c r="Z635" s="6"/>
      <c r="AA635" s="6"/>
      <c r="AB635" s="6"/>
      <c r="AC635" s="6"/>
    </row>
    <row r="636" ht="14.25" customHeight="1">
      <c r="B636" s="1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Y636" s="6"/>
      <c r="Z636" s="6"/>
      <c r="AA636" s="6"/>
      <c r="AB636" s="6"/>
      <c r="AC636" s="6"/>
    </row>
    <row r="637" ht="14.25" customHeight="1">
      <c r="B637" s="1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Y637" s="6"/>
      <c r="Z637" s="6"/>
      <c r="AA637" s="6"/>
      <c r="AB637" s="6"/>
      <c r="AC637" s="6"/>
    </row>
    <row r="638" ht="14.25" customHeight="1">
      <c r="B638" s="1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Y638" s="6"/>
      <c r="Z638" s="6"/>
      <c r="AA638" s="6"/>
      <c r="AB638" s="6"/>
      <c r="AC638" s="6"/>
    </row>
    <row r="639" ht="14.25" customHeight="1">
      <c r="B639" s="1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Y639" s="6"/>
      <c r="Z639" s="6"/>
      <c r="AA639" s="6"/>
      <c r="AB639" s="6"/>
      <c r="AC639" s="6"/>
    </row>
    <row r="640" ht="14.25" customHeight="1">
      <c r="B640" s="1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Y640" s="6"/>
      <c r="Z640" s="6"/>
      <c r="AA640" s="6"/>
      <c r="AB640" s="6"/>
      <c r="AC640" s="6"/>
    </row>
    <row r="641" ht="14.25" customHeight="1">
      <c r="B641" s="1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Y641" s="6"/>
      <c r="Z641" s="6"/>
      <c r="AA641" s="6"/>
      <c r="AB641" s="6"/>
      <c r="AC641" s="6"/>
    </row>
    <row r="642" ht="14.25" customHeight="1">
      <c r="B642" s="1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Y642" s="6"/>
      <c r="Z642" s="6"/>
      <c r="AA642" s="6"/>
      <c r="AB642" s="6"/>
      <c r="AC642" s="6"/>
    </row>
    <row r="643" ht="14.25" customHeight="1">
      <c r="B643" s="1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Y643" s="6"/>
      <c r="Z643" s="6"/>
      <c r="AA643" s="6"/>
      <c r="AB643" s="6"/>
      <c r="AC643" s="6"/>
    </row>
    <row r="644" ht="14.25" customHeight="1">
      <c r="B644" s="1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Y644" s="6"/>
      <c r="Z644" s="6"/>
      <c r="AA644" s="6"/>
      <c r="AB644" s="6"/>
      <c r="AC644" s="6"/>
    </row>
    <row r="645" ht="14.25" customHeight="1">
      <c r="B645" s="1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Y645" s="6"/>
      <c r="Z645" s="6"/>
      <c r="AA645" s="6"/>
      <c r="AB645" s="6"/>
      <c r="AC645" s="6"/>
    </row>
    <row r="646" ht="14.25" customHeight="1">
      <c r="B646" s="1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Y646" s="6"/>
      <c r="Z646" s="6"/>
      <c r="AA646" s="6"/>
      <c r="AB646" s="6"/>
      <c r="AC646" s="6"/>
    </row>
    <row r="647" ht="14.25" customHeight="1">
      <c r="B647" s="1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Y647" s="6"/>
      <c r="Z647" s="6"/>
      <c r="AA647" s="6"/>
      <c r="AB647" s="6"/>
      <c r="AC647" s="6"/>
    </row>
    <row r="648" ht="14.25" customHeight="1">
      <c r="B648" s="1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Y648" s="6"/>
      <c r="Z648" s="6"/>
      <c r="AA648" s="6"/>
      <c r="AB648" s="6"/>
      <c r="AC648" s="6"/>
    </row>
    <row r="649" ht="14.25" customHeight="1">
      <c r="B649" s="1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Y649" s="6"/>
      <c r="Z649" s="6"/>
      <c r="AA649" s="6"/>
      <c r="AB649" s="6"/>
      <c r="AC649" s="6"/>
    </row>
    <row r="650" ht="14.25" customHeight="1">
      <c r="B650" s="1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Y650" s="6"/>
      <c r="Z650" s="6"/>
      <c r="AA650" s="6"/>
      <c r="AB650" s="6"/>
      <c r="AC650" s="6"/>
    </row>
    <row r="651" ht="14.25" customHeight="1">
      <c r="B651" s="1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Y651" s="6"/>
      <c r="Z651" s="6"/>
      <c r="AA651" s="6"/>
      <c r="AB651" s="6"/>
      <c r="AC651" s="6"/>
    </row>
    <row r="652" ht="14.25" customHeight="1">
      <c r="B652" s="1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Y652" s="6"/>
      <c r="Z652" s="6"/>
      <c r="AA652" s="6"/>
      <c r="AB652" s="6"/>
      <c r="AC652" s="6"/>
    </row>
    <row r="653" ht="14.25" customHeight="1">
      <c r="B653" s="1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Y653" s="6"/>
      <c r="Z653" s="6"/>
      <c r="AA653" s="6"/>
      <c r="AB653" s="6"/>
      <c r="AC653" s="6"/>
    </row>
    <row r="654" ht="14.25" customHeight="1">
      <c r="B654" s="1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Y654" s="6"/>
      <c r="Z654" s="6"/>
      <c r="AA654" s="6"/>
      <c r="AB654" s="6"/>
      <c r="AC654" s="6"/>
    </row>
    <row r="655" ht="14.25" customHeight="1">
      <c r="B655" s="1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Y655" s="6"/>
      <c r="Z655" s="6"/>
      <c r="AA655" s="6"/>
      <c r="AB655" s="6"/>
      <c r="AC655" s="6"/>
    </row>
    <row r="656" ht="14.25" customHeight="1">
      <c r="B656" s="1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Y656" s="6"/>
      <c r="Z656" s="6"/>
      <c r="AA656" s="6"/>
      <c r="AB656" s="6"/>
      <c r="AC656" s="6"/>
    </row>
    <row r="657" ht="14.25" customHeight="1">
      <c r="B657" s="1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Y657" s="6"/>
      <c r="Z657" s="6"/>
      <c r="AA657" s="6"/>
      <c r="AB657" s="6"/>
      <c r="AC657" s="6"/>
    </row>
    <row r="658" ht="14.25" customHeight="1">
      <c r="B658" s="1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Y658" s="6"/>
      <c r="Z658" s="6"/>
      <c r="AA658" s="6"/>
      <c r="AB658" s="6"/>
      <c r="AC658" s="6"/>
    </row>
    <row r="659" ht="14.25" customHeight="1">
      <c r="B659" s="1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Y659" s="6"/>
      <c r="Z659" s="6"/>
      <c r="AA659" s="6"/>
      <c r="AB659" s="6"/>
      <c r="AC659" s="6"/>
    </row>
    <row r="660" ht="14.25" customHeight="1">
      <c r="B660" s="1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Y660" s="6"/>
      <c r="Z660" s="6"/>
      <c r="AA660" s="6"/>
      <c r="AB660" s="6"/>
      <c r="AC660" s="6"/>
    </row>
    <row r="661" ht="14.25" customHeight="1">
      <c r="B661" s="1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Y661" s="6"/>
      <c r="Z661" s="6"/>
      <c r="AA661" s="6"/>
      <c r="AB661" s="6"/>
      <c r="AC661" s="6"/>
    </row>
    <row r="662" ht="14.25" customHeight="1">
      <c r="B662" s="1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Y662" s="6"/>
      <c r="Z662" s="6"/>
      <c r="AA662" s="6"/>
      <c r="AB662" s="6"/>
      <c r="AC662" s="6"/>
    </row>
    <row r="663" ht="14.25" customHeight="1">
      <c r="B663" s="1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Y663" s="6"/>
      <c r="Z663" s="6"/>
      <c r="AA663" s="6"/>
      <c r="AB663" s="6"/>
      <c r="AC663" s="6"/>
    </row>
    <row r="664" ht="14.25" customHeight="1">
      <c r="B664" s="1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Y664" s="6"/>
      <c r="Z664" s="6"/>
      <c r="AA664" s="6"/>
      <c r="AB664" s="6"/>
      <c r="AC664" s="6"/>
    </row>
    <row r="665" ht="14.25" customHeight="1">
      <c r="B665" s="1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Y665" s="6"/>
      <c r="Z665" s="6"/>
      <c r="AA665" s="6"/>
      <c r="AB665" s="6"/>
      <c r="AC665" s="6"/>
    </row>
    <row r="666" ht="14.25" customHeight="1">
      <c r="B666" s="1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Y666" s="6"/>
      <c r="Z666" s="6"/>
      <c r="AA666" s="6"/>
      <c r="AB666" s="6"/>
      <c r="AC666" s="6"/>
    </row>
    <row r="667" ht="14.25" customHeight="1">
      <c r="B667" s="1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Y667" s="6"/>
      <c r="Z667" s="6"/>
      <c r="AA667" s="6"/>
      <c r="AB667" s="6"/>
      <c r="AC667" s="6"/>
    </row>
    <row r="668" ht="14.25" customHeight="1">
      <c r="B668" s="1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Y668" s="6"/>
      <c r="Z668" s="6"/>
      <c r="AA668" s="6"/>
      <c r="AB668" s="6"/>
      <c r="AC668" s="6"/>
    </row>
    <row r="669" ht="14.25" customHeight="1">
      <c r="B669" s="1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Y669" s="6"/>
      <c r="Z669" s="6"/>
      <c r="AA669" s="6"/>
      <c r="AB669" s="6"/>
      <c r="AC669" s="6"/>
    </row>
    <row r="670" ht="14.25" customHeight="1">
      <c r="B670" s="1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Y670" s="6"/>
      <c r="Z670" s="6"/>
      <c r="AA670" s="6"/>
      <c r="AB670" s="6"/>
      <c r="AC670" s="6"/>
    </row>
    <row r="671" ht="14.25" customHeight="1">
      <c r="B671" s="1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Y671" s="6"/>
      <c r="Z671" s="6"/>
      <c r="AA671" s="6"/>
      <c r="AB671" s="6"/>
      <c r="AC671" s="6"/>
    </row>
    <row r="672" ht="14.25" customHeight="1">
      <c r="B672" s="1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Y672" s="6"/>
      <c r="Z672" s="6"/>
      <c r="AA672" s="6"/>
      <c r="AB672" s="6"/>
      <c r="AC672" s="6"/>
    </row>
    <row r="673" ht="14.25" customHeight="1">
      <c r="B673" s="1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Y673" s="6"/>
      <c r="Z673" s="6"/>
      <c r="AA673" s="6"/>
      <c r="AB673" s="6"/>
      <c r="AC673" s="6"/>
    </row>
    <row r="674" ht="14.25" customHeight="1">
      <c r="B674" s="1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Y674" s="6"/>
      <c r="Z674" s="6"/>
      <c r="AA674" s="6"/>
      <c r="AB674" s="6"/>
      <c r="AC674" s="6"/>
    </row>
    <row r="675" ht="14.25" customHeight="1">
      <c r="B675" s="1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Y675" s="6"/>
      <c r="Z675" s="6"/>
      <c r="AA675" s="6"/>
      <c r="AB675" s="6"/>
      <c r="AC675" s="6"/>
    </row>
    <row r="676" ht="14.25" customHeight="1">
      <c r="B676" s="1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Y676" s="6"/>
      <c r="Z676" s="6"/>
      <c r="AA676" s="6"/>
      <c r="AB676" s="6"/>
      <c r="AC676" s="6"/>
    </row>
    <row r="677" ht="14.25" customHeight="1">
      <c r="B677" s="1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Y677" s="6"/>
      <c r="Z677" s="6"/>
      <c r="AA677" s="6"/>
      <c r="AB677" s="6"/>
      <c r="AC677" s="6"/>
    </row>
    <row r="678" ht="14.25" customHeight="1">
      <c r="B678" s="1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Y678" s="6"/>
      <c r="Z678" s="6"/>
      <c r="AA678" s="6"/>
      <c r="AB678" s="6"/>
      <c r="AC678" s="6"/>
    </row>
    <row r="679" ht="14.25" customHeight="1">
      <c r="B679" s="1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Y679" s="6"/>
      <c r="Z679" s="6"/>
      <c r="AA679" s="6"/>
      <c r="AB679" s="6"/>
      <c r="AC679" s="6"/>
    </row>
    <row r="680" ht="14.25" customHeight="1">
      <c r="B680" s="1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Y680" s="6"/>
      <c r="Z680" s="6"/>
      <c r="AA680" s="6"/>
      <c r="AB680" s="6"/>
      <c r="AC680" s="6"/>
    </row>
    <row r="681" ht="14.25" customHeight="1">
      <c r="B681" s="1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Y681" s="6"/>
      <c r="Z681" s="6"/>
      <c r="AA681" s="6"/>
      <c r="AB681" s="6"/>
      <c r="AC681" s="6"/>
    </row>
    <row r="682" ht="14.25" customHeight="1">
      <c r="B682" s="1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Y682" s="6"/>
      <c r="Z682" s="6"/>
      <c r="AA682" s="6"/>
      <c r="AB682" s="6"/>
      <c r="AC682" s="6"/>
    </row>
    <row r="683" ht="14.25" customHeight="1">
      <c r="B683" s="1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Y683" s="6"/>
      <c r="Z683" s="6"/>
      <c r="AA683" s="6"/>
      <c r="AB683" s="6"/>
      <c r="AC683" s="6"/>
    </row>
    <row r="684" ht="14.25" customHeight="1">
      <c r="B684" s="1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Y684" s="6"/>
      <c r="Z684" s="6"/>
      <c r="AA684" s="6"/>
      <c r="AB684" s="6"/>
      <c r="AC684" s="6"/>
    </row>
    <row r="685" ht="14.25" customHeight="1">
      <c r="B685" s="1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Y685" s="6"/>
      <c r="Z685" s="6"/>
      <c r="AA685" s="6"/>
      <c r="AB685" s="6"/>
      <c r="AC685" s="6"/>
    </row>
    <row r="686" ht="14.25" customHeight="1">
      <c r="B686" s="1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Y686" s="6"/>
      <c r="Z686" s="6"/>
      <c r="AA686" s="6"/>
      <c r="AB686" s="6"/>
      <c r="AC686" s="6"/>
    </row>
    <row r="687" ht="14.25" customHeight="1">
      <c r="B687" s="1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Y687" s="6"/>
      <c r="Z687" s="6"/>
      <c r="AA687" s="6"/>
      <c r="AB687" s="6"/>
      <c r="AC687" s="6"/>
    </row>
    <row r="688" ht="14.25" customHeight="1">
      <c r="B688" s="1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Y688" s="6"/>
      <c r="Z688" s="6"/>
      <c r="AA688" s="6"/>
      <c r="AB688" s="6"/>
      <c r="AC688" s="6"/>
    </row>
    <row r="689" ht="14.25" customHeight="1">
      <c r="B689" s="1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Y689" s="6"/>
      <c r="Z689" s="6"/>
      <c r="AA689" s="6"/>
      <c r="AB689" s="6"/>
      <c r="AC689" s="6"/>
    </row>
    <row r="690" ht="14.25" customHeight="1">
      <c r="B690" s="1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Y690" s="6"/>
      <c r="Z690" s="6"/>
      <c r="AA690" s="6"/>
      <c r="AB690" s="6"/>
      <c r="AC690" s="6"/>
    </row>
    <row r="691" ht="14.25" customHeight="1">
      <c r="B691" s="1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Y691" s="6"/>
      <c r="Z691" s="6"/>
      <c r="AA691" s="6"/>
      <c r="AB691" s="6"/>
      <c r="AC691" s="6"/>
    </row>
    <row r="692" ht="14.25" customHeight="1">
      <c r="B692" s="1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Y692" s="6"/>
      <c r="Z692" s="6"/>
      <c r="AA692" s="6"/>
      <c r="AB692" s="6"/>
      <c r="AC692" s="6"/>
    </row>
    <row r="693" ht="14.25" customHeight="1">
      <c r="B693" s="1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Y693" s="6"/>
      <c r="Z693" s="6"/>
      <c r="AA693" s="6"/>
      <c r="AB693" s="6"/>
      <c r="AC693" s="6"/>
    </row>
    <row r="694" ht="14.25" customHeight="1">
      <c r="B694" s="1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Y694" s="6"/>
      <c r="Z694" s="6"/>
      <c r="AA694" s="6"/>
      <c r="AB694" s="6"/>
      <c r="AC694" s="6"/>
    </row>
    <row r="695" ht="14.25" customHeight="1">
      <c r="B695" s="1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Y695" s="6"/>
      <c r="Z695" s="6"/>
      <c r="AA695" s="6"/>
      <c r="AB695" s="6"/>
      <c r="AC695" s="6"/>
    </row>
    <row r="696" ht="14.25" customHeight="1">
      <c r="B696" s="1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Y696" s="6"/>
      <c r="Z696" s="6"/>
      <c r="AA696" s="6"/>
      <c r="AB696" s="6"/>
      <c r="AC696" s="6"/>
    </row>
    <row r="697" ht="14.25" customHeight="1">
      <c r="B697" s="1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Y697" s="6"/>
      <c r="Z697" s="6"/>
      <c r="AA697" s="6"/>
      <c r="AB697" s="6"/>
      <c r="AC697" s="6"/>
    </row>
    <row r="698" ht="14.25" customHeight="1">
      <c r="B698" s="1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Y698" s="6"/>
      <c r="Z698" s="6"/>
      <c r="AA698" s="6"/>
      <c r="AB698" s="6"/>
      <c r="AC698" s="6"/>
    </row>
    <row r="699" ht="14.25" customHeight="1">
      <c r="B699" s="1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Y699" s="6"/>
      <c r="Z699" s="6"/>
      <c r="AA699" s="6"/>
      <c r="AB699" s="6"/>
      <c r="AC699" s="6"/>
    </row>
    <row r="700" ht="14.25" customHeight="1">
      <c r="B700" s="1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Y700" s="6"/>
      <c r="Z700" s="6"/>
      <c r="AA700" s="6"/>
      <c r="AB700" s="6"/>
      <c r="AC700" s="6"/>
    </row>
    <row r="701" ht="14.25" customHeight="1">
      <c r="B701" s="1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Y701" s="6"/>
      <c r="Z701" s="6"/>
      <c r="AA701" s="6"/>
      <c r="AB701" s="6"/>
      <c r="AC701" s="6"/>
    </row>
    <row r="702" ht="14.25" customHeight="1">
      <c r="B702" s="1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Y702" s="6"/>
      <c r="Z702" s="6"/>
      <c r="AA702" s="6"/>
      <c r="AB702" s="6"/>
      <c r="AC702" s="6"/>
    </row>
    <row r="703" ht="14.25" customHeight="1">
      <c r="B703" s="1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Y703" s="6"/>
      <c r="Z703" s="6"/>
      <c r="AA703" s="6"/>
      <c r="AB703" s="6"/>
      <c r="AC703" s="6"/>
    </row>
    <row r="704" ht="14.25" customHeight="1">
      <c r="B704" s="1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Y704" s="6"/>
      <c r="Z704" s="6"/>
      <c r="AA704" s="6"/>
      <c r="AB704" s="6"/>
      <c r="AC704" s="6"/>
    </row>
    <row r="705" ht="14.25" customHeight="1">
      <c r="B705" s="1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Y705" s="6"/>
      <c r="Z705" s="6"/>
      <c r="AA705" s="6"/>
      <c r="AB705" s="6"/>
      <c r="AC705" s="6"/>
    </row>
    <row r="706" ht="14.25" customHeight="1">
      <c r="B706" s="1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Y706" s="6"/>
      <c r="Z706" s="6"/>
      <c r="AA706" s="6"/>
      <c r="AB706" s="6"/>
      <c r="AC706" s="6"/>
    </row>
    <row r="707" ht="14.25" customHeight="1">
      <c r="B707" s="1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Y707" s="6"/>
      <c r="Z707" s="6"/>
      <c r="AA707" s="6"/>
      <c r="AB707" s="6"/>
      <c r="AC707" s="6"/>
    </row>
    <row r="708" ht="14.25" customHeight="1">
      <c r="B708" s="1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Y708" s="6"/>
      <c r="Z708" s="6"/>
      <c r="AA708" s="6"/>
      <c r="AB708" s="6"/>
      <c r="AC708" s="6"/>
    </row>
    <row r="709" ht="14.25" customHeight="1">
      <c r="B709" s="1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Y709" s="6"/>
      <c r="Z709" s="6"/>
      <c r="AA709" s="6"/>
      <c r="AB709" s="6"/>
      <c r="AC709" s="6"/>
    </row>
    <row r="710" ht="14.25" customHeight="1">
      <c r="B710" s="1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Y710" s="6"/>
      <c r="Z710" s="6"/>
      <c r="AA710" s="6"/>
      <c r="AB710" s="6"/>
      <c r="AC710" s="6"/>
    </row>
    <row r="711" ht="14.25" customHeight="1">
      <c r="B711" s="1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Y711" s="6"/>
      <c r="Z711" s="6"/>
      <c r="AA711" s="6"/>
      <c r="AB711" s="6"/>
      <c r="AC711" s="6"/>
    </row>
    <row r="712" ht="14.25" customHeight="1">
      <c r="B712" s="1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Y712" s="6"/>
      <c r="Z712" s="6"/>
      <c r="AA712" s="6"/>
      <c r="AB712" s="6"/>
      <c r="AC712" s="6"/>
    </row>
    <row r="713" ht="14.25" customHeight="1">
      <c r="B713" s="1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Y713" s="6"/>
      <c r="Z713" s="6"/>
      <c r="AA713" s="6"/>
      <c r="AB713" s="6"/>
      <c r="AC713" s="6"/>
    </row>
    <row r="714" ht="14.25" customHeight="1">
      <c r="B714" s="1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Y714" s="6"/>
      <c r="Z714" s="6"/>
      <c r="AA714" s="6"/>
      <c r="AB714" s="6"/>
      <c r="AC714" s="6"/>
    </row>
    <row r="715" ht="14.25" customHeight="1">
      <c r="B715" s="1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Y715" s="6"/>
      <c r="Z715" s="6"/>
      <c r="AA715" s="6"/>
      <c r="AB715" s="6"/>
      <c r="AC715" s="6"/>
    </row>
    <row r="716" ht="14.25" customHeight="1">
      <c r="B716" s="1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Y716" s="6"/>
      <c r="Z716" s="6"/>
      <c r="AA716" s="6"/>
      <c r="AB716" s="6"/>
      <c r="AC716" s="6"/>
    </row>
    <row r="717" ht="14.25" customHeight="1">
      <c r="B717" s="1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Y717" s="6"/>
      <c r="Z717" s="6"/>
      <c r="AA717" s="6"/>
      <c r="AB717" s="6"/>
      <c r="AC717" s="6"/>
    </row>
    <row r="718" ht="14.25" customHeight="1">
      <c r="B718" s="1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Y718" s="6"/>
      <c r="Z718" s="6"/>
      <c r="AA718" s="6"/>
      <c r="AB718" s="6"/>
      <c r="AC718" s="6"/>
    </row>
    <row r="719" ht="14.25" customHeight="1">
      <c r="B719" s="1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Y719" s="6"/>
      <c r="Z719" s="6"/>
      <c r="AA719" s="6"/>
      <c r="AB719" s="6"/>
      <c r="AC719" s="6"/>
    </row>
    <row r="720" ht="14.25" customHeight="1">
      <c r="B720" s="1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Y720" s="6"/>
      <c r="Z720" s="6"/>
      <c r="AA720" s="6"/>
      <c r="AB720" s="6"/>
      <c r="AC720" s="6"/>
    </row>
    <row r="721" ht="14.25" customHeight="1">
      <c r="B721" s="1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Y721" s="6"/>
      <c r="Z721" s="6"/>
      <c r="AA721" s="6"/>
      <c r="AB721" s="6"/>
      <c r="AC721" s="6"/>
    </row>
    <row r="722" ht="14.25" customHeight="1">
      <c r="B722" s="1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Y722" s="6"/>
      <c r="Z722" s="6"/>
      <c r="AA722" s="6"/>
      <c r="AB722" s="6"/>
      <c r="AC722" s="6"/>
    </row>
    <row r="723" ht="14.25" customHeight="1">
      <c r="B723" s="1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Y723" s="6"/>
      <c r="Z723" s="6"/>
      <c r="AA723" s="6"/>
      <c r="AB723" s="6"/>
      <c r="AC723" s="6"/>
    </row>
    <row r="724" ht="14.25" customHeight="1">
      <c r="B724" s="1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Y724" s="6"/>
      <c r="Z724" s="6"/>
      <c r="AA724" s="6"/>
      <c r="AB724" s="6"/>
      <c r="AC724" s="6"/>
    </row>
    <row r="725" ht="14.25" customHeight="1">
      <c r="B725" s="1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Y725" s="6"/>
      <c r="Z725" s="6"/>
      <c r="AA725" s="6"/>
      <c r="AB725" s="6"/>
      <c r="AC725" s="6"/>
    </row>
    <row r="726" ht="14.25" customHeight="1">
      <c r="B726" s="1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Y726" s="6"/>
      <c r="Z726" s="6"/>
      <c r="AA726" s="6"/>
      <c r="AB726" s="6"/>
      <c r="AC726" s="6"/>
    </row>
    <row r="727" ht="14.25" customHeight="1">
      <c r="B727" s="1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Y727" s="6"/>
      <c r="Z727" s="6"/>
      <c r="AA727" s="6"/>
      <c r="AB727" s="6"/>
      <c r="AC727" s="6"/>
    </row>
    <row r="728" ht="14.25" customHeight="1">
      <c r="B728" s="1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Y728" s="6"/>
      <c r="Z728" s="6"/>
      <c r="AA728" s="6"/>
      <c r="AB728" s="6"/>
      <c r="AC728" s="6"/>
    </row>
    <row r="729" ht="14.25" customHeight="1">
      <c r="B729" s="1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Y729" s="6"/>
      <c r="Z729" s="6"/>
      <c r="AA729" s="6"/>
      <c r="AB729" s="6"/>
      <c r="AC729" s="6"/>
    </row>
    <row r="730" ht="14.25" customHeight="1">
      <c r="B730" s="1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Y730" s="6"/>
      <c r="Z730" s="6"/>
      <c r="AA730" s="6"/>
      <c r="AB730" s="6"/>
      <c r="AC730" s="6"/>
    </row>
    <row r="731" ht="14.25" customHeight="1">
      <c r="B731" s="1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Y731" s="6"/>
      <c r="Z731" s="6"/>
      <c r="AA731" s="6"/>
      <c r="AB731" s="6"/>
      <c r="AC731" s="6"/>
    </row>
    <row r="732" ht="14.25" customHeight="1">
      <c r="B732" s="1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Y732" s="6"/>
      <c r="Z732" s="6"/>
      <c r="AA732" s="6"/>
      <c r="AB732" s="6"/>
      <c r="AC732" s="6"/>
    </row>
    <row r="733" ht="14.25" customHeight="1">
      <c r="B733" s="1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Y733" s="6"/>
      <c r="Z733" s="6"/>
      <c r="AA733" s="6"/>
      <c r="AB733" s="6"/>
      <c r="AC733" s="6"/>
    </row>
    <row r="734" ht="14.25" customHeight="1">
      <c r="B734" s="1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Y734" s="6"/>
      <c r="Z734" s="6"/>
      <c r="AA734" s="6"/>
      <c r="AB734" s="6"/>
      <c r="AC734" s="6"/>
    </row>
    <row r="735" ht="14.25" customHeight="1">
      <c r="B735" s="1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Y735" s="6"/>
      <c r="Z735" s="6"/>
      <c r="AA735" s="6"/>
      <c r="AB735" s="6"/>
      <c r="AC735" s="6"/>
    </row>
    <row r="736" ht="14.25" customHeight="1">
      <c r="B736" s="1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Y736" s="6"/>
      <c r="Z736" s="6"/>
      <c r="AA736" s="6"/>
      <c r="AB736" s="6"/>
      <c r="AC736" s="6"/>
    </row>
    <row r="737" ht="14.25" customHeight="1">
      <c r="B737" s="1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Y737" s="6"/>
      <c r="Z737" s="6"/>
      <c r="AA737" s="6"/>
      <c r="AB737" s="6"/>
      <c r="AC737" s="6"/>
    </row>
    <row r="738" ht="14.25" customHeight="1">
      <c r="B738" s="1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Y738" s="6"/>
      <c r="Z738" s="6"/>
      <c r="AA738" s="6"/>
      <c r="AB738" s="6"/>
      <c r="AC738" s="6"/>
    </row>
    <row r="739" ht="14.25" customHeight="1">
      <c r="B739" s="1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Y739" s="6"/>
      <c r="Z739" s="6"/>
      <c r="AA739" s="6"/>
      <c r="AB739" s="6"/>
      <c r="AC739" s="6"/>
    </row>
    <row r="740" ht="14.25" customHeight="1">
      <c r="B740" s="1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Y740" s="6"/>
      <c r="Z740" s="6"/>
      <c r="AA740" s="6"/>
      <c r="AB740" s="6"/>
      <c r="AC740" s="6"/>
    </row>
    <row r="741" ht="14.25" customHeight="1">
      <c r="B741" s="1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Y741" s="6"/>
      <c r="Z741" s="6"/>
      <c r="AA741" s="6"/>
      <c r="AB741" s="6"/>
      <c r="AC741" s="6"/>
    </row>
    <row r="742" ht="14.25" customHeight="1">
      <c r="B742" s="1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Y742" s="6"/>
      <c r="Z742" s="6"/>
      <c r="AA742" s="6"/>
      <c r="AB742" s="6"/>
      <c r="AC742" s="6"/>
    </row>
    <row r="743" ht="14.25" customHeight="1">
      <c r="B743" s="1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Y743" s="6"/>
      <c r="Z743" s="6"/>
      <c r="AA743" s="6"/>
      <c r="AB743" s="6"/>
      <c r="AC743" s="6"/>
    </row>
    <row r="744" ht="14.25" customHeight="1">
      <c r="B744" s="1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Y744" s="6"/>
      <c r="Z744" s="6"/>
      <c r="AA744" s="6"/>
      <c r="AB744" s="6"/>
      <c r="AC744" s="6"/>
    </row>
    <row r="745" ht="14.25" customHeight="1">
      <c r="B745" s="1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Y745" s="6"/>
      <c r="Z745" s="6"/>
      <c r="AA745" s="6"/>
      <c r="AB745" s="6"/>
      <c r="AC745" s="6"/>
    </row>
    <row r="746" ht="14.25" customHeight="1">
      <c r="B746" s="1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Y746" s="6"/>
      <c r="Z746" s="6"/>
      <c r="AA746" s="6"/>
      <c r="AB746" s="6"/>
      <c r="AC746" s="6"/>
    </row>
    <row r="747" ht="14.25" customHeight="1">
      <c r="B747" s="1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Y747" s="6"/>
      <c r="Z747" s="6"/>
      <c r="AA747" s="6"/>
      <c r="AB747" s="6"/>
      <c r="AC747" s="6"/>
    </row>
    <row r="748" ht="14.25" customHeight="1">
      <c r="B748" s="1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Y748" s="6"/>
      <c r="Z748" s="6"/>
      <c r="AA748" s="6"/>
      <c r="AB748" s="6"/>
      <c r="AC748" s="6"/>
    </row>
    <row r="749" ht="14.25" customHeight="1">
      <c r="B749" s="1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Y749" s="6"/>
      <c r="Z749" s="6"/>
      <c r="AA749" s="6"/>
      <c r="AB749" s="6"/>
      <c r="AC749" s="6"/>
    </row>
    <row r="750" ht="14.25" customHeight="1">
      <c r="B750" s="1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Y750" s="6"/>
      <c r="Z750" s="6"/>
      <c r="AA750" s="6"/>
      <c r="AB750" s="6"/>
      <c r="AC750" s="6"/>
    </row>
    <row r="751" ht="14.25" customHeight="1">
      <c r="B751" s="1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Y751" s="6"/>
      <c r="Z751" s="6"/>
      <c r="AA751" s="6"/>
      <c r="AB751" s="6"/>
      <c r="AC751" s="6"/>
    </row>
    <row r="752" ht="14.25" customHeight="1">
      <c r="B752" s="1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Y752" s="6"/>
      <c r="Z752" s="6"/>
      <c r="AA752" s="6"/>
      <c r="AB752" s="6"/>
      <c r="AC752" s="6"/>
    </row>
    <row r="753" ht="14.25" customHeight="1">
      <c r="B753" s="1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Y753" s="6"/>
      <c r="Z753" s="6"/>
      <c r="AA753" s="6"/>
      <c r="AB753" s="6"/>
      <c r="AC753" s="6"/>
    </row>
    <row r="754" ht="14.25" customHeight="1">
      <c r="B754" s="1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Y754" s="6"/>
      <c r="Z754" s="6"/>
      <c r="AA754" s="6"/>
      <c r="AB754" s="6"/>
      <c r="AC754" s="6"/>
    </row>
    <row r="755" ht="14.25" customHeight="1">
      <c r="B755" s="1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Y755" s="6"/>
      <c r="Z755" s="6"/>
      <c r="AA755" s="6"/>
      <c r="AB755" s="6"/>
      <c r="AC755" s="6"/>
    </row>
    <row r="756" ht="14.25" customHeight="1">
      <c r="B756" s="1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Y756" s="6"/>
      <c r="Z756" s="6"/>
      <c r="AA756" s="6"/>
      <c r="AB756" s="6"/>
      <c r="AC756" s="6"/>
    </row>
    <row r="757" ht="14.25" customHeight="1">
      <c r="B757" s="1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Y757" s="6"/>
      <c r="Z757" s="6"/>
      <c r="AA757" s="6"/>
      <c r="AB757" s="6"/>
      <c r="AC757" s="6"/>
    </row>
    <row r="758" ht="14.25" customHeight="1">
      <c r="B758" s="1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Y758" s="6"/>
      <c r="Z758" s="6"/>
      <c r="AA758" s="6"/>
      <c r="AB758" s="6"/>
      <c r="AC758" s="6"/>
    </row>
    <row r="759" ht="14.25" customHeight="1">
      <c r="B759" s="1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Y759" s="6"/>
      <c r="Z759" s="6"/>
      <c r="AA759" s="6"/>
      <c r="AB759" s="6"/>
      <c r="AC759" s="6"/>
    </row>
    <row r="760" ht="14.25" customHeight="1">
      <c r="B760" s="1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Y760" s="6"/>
      <c r="Z760" s="6"/>
      <c r="AA760" s="6"/>
      <c r="AB760" s="6"/>
      <c r="AC760" s="6"/>
    </row>
    <row r="761" ht="14.25" customHeight="1">
      <c r="B761" s="1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Y761" s="6"/>
      <c r="Z761" s="6"/>
      <c r="AA761" s="6"/>
      <c r="AB761" s="6"/>
      <c r="AC761" s="6"/>
    </row>
    <row r="762" ht="14.25" customHeight="1">
      <c r="B762" s="1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Y762" s="6"/>
      <c r="Z762" s="6"/>
      <c r="AA762" s="6"/>
      <c r="AB762" s="6"/>
      <c r="AC762" s="6"/>
    </row>
    <row r="763" ht="14.25" customHeight="1">
      <c r="B763" s="1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Y763" s="6"/>
      <c r="Z763" s="6"/>
      <c r="AA763" s="6"/>
      <c r="AB763" s="6"/>
      <c r="AC763" s="6"/>
    </row>
    <row r="764" ht="14.25" customHeight="1">
      <c r="B764" s="1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Y764" s="6"/>
      <c r="Z764" s="6"/>
      <c r="AA764" s="6"/>
      <c r="AB764" s="6"/>
      <c r="AC764" s="6"/>
    </row>
    <row r="765" ht="14.25" customHeight="1">
      <c r="B765" s="1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Y765" s="6"/>
      <c r="Z765" s="6"/>
      <c r="AA765" s="6"/>
      <c r="AB765" s="6"/>
      <c r="AC765" s="6"/>
    </row>
    <row r="766" ht="14.25" customHeight="1">
      <c r="B766" s="1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Y766" s="6"/>
      <c r="Z766" s="6"/>
      <c r="AA766" s="6"/>
      <c r="AB766" s="6"/>
      <c r="AC766" s="6"/>
    </row>
    <row r="767" ht="14.25" customHeight="1">
      <c r="B767" s="1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Y767" s="6"/>
      <c r="Z767" s="6"/>
      <c r="AA767" s="6"/>
      <c r="AB767" s="6"/>
      <c r="AC767" s="6"/>
    </row>
    <row r="768" ht="14.25" customHeight="1">
      <c r="B768" s="1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Y768" s="6"/>
      <c r="Z768" s="6"/>
      <c r="AA768" s="6"/>
      <c r="AB768" s="6"/>
      <c r="AC768" s="6"/>
    </row>
    <row r="769" ht="14.25" customHeight="1">
      <c r="B769" s="1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Y769" s="6"/>
      <c r="Z769" s="6"/>
      <c r="AA769" s="6"/>
      <c r="AB769" s="6"/>
      <c r="AC769" s="6"/>
    </row>
    <row r="770" ht="14.25" customHeight="1">
      <c r="B770" s="1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Y770" s="6"/>
      <c r="Z770" s="6"/>
      <c r="AA770" s="6"/>
      <c r="AB770" s="6"/>
      <c r="AC770" s="6"/>
    </row>
    <row r="771" ht="14.25" customHeight="1">
      <c r="B771" s="1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Y771" s="6"/>
      <c r="Z771" s="6"/>
      <c r="AA771" s="6"/>
      <c r="AB771" s="6"/>
      <c r="AC771" s="6"/>
    </row>
    <row r="772" ht="14.25" customHeight="1">
      <c r="B772" s="1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Y772" s="6"/>
      <c r="Z772" s="6"/>
      <c r="AA772" s="6"/>
      <c r="AB772" s="6"/>
      <c r="AC772" s="6"/>
    </row>
    <row r="773" ht="14.25" customHeight="1">
      <c r="B773" s="1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Y773" s="6"/>
      <c r="Z773" s="6"/>
      <c r="AA773" s="6"/>
      <c r="AB773" s="6"/>
      <c r="AC773" s="6"/>
    </row>
    <row r="774" ht="14.25" customHeight="1">
      <c r="B774" s="1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Y774" s="6"/>
      <c r="Z774" s="6"/>
      <c r="AA774" s="6"/>
      <c r="AB774" s="6"/>
      <c r="AC774" s="6"/>
    </row>
    <row r="775" ht="14.25" customHeight="1">
      <c r="B775" s="1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Y775" s="6"/>
      <c r="Z775" s="6"/>
      <c r="AA775" s="6"/>
      <c r="AB775" s="6"/>
      <c r="AC775" s="6"/>
    </row>
    <row r="776" ht="14.25" customHeight="1">
      <c r="B776" s="1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Y776" s="6"/>
      <c r="Z776" s="6"/>
      <c r="AA776" s="6"/>
      <c r="AB776" s="6"/>
      <c r="AC776" s="6"/>
    </row>
    <row r="777" ht="14.25" customHeight="1">
      <c r="B777" s="1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Y777" s="6"/>
      <c r="Z777" s="6"/>
      <c r="AA777" s="6"/>
      <c r="AB777" s="6"/>
      <c r="AC777" s="6"/>
    </row>
    <row r="778" ht="14.25" customHeight="1">
      <c r="B778" s="1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Y778" s="6"/>
      <c r="Z778" s="6"/>
      <c r="AA778" s="6"/>
      <c r="AB778" s="6"/>
      <c r="AC778" s="6"/>
    </row>
    <row r="779" ht="14.25" customHeight="1">
      <c r="B779" s="1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Y779" s="6"/>
      <c r="Z779" s="6"/>
      <c r="AA779" s="6"/>
      <c r="AB779" s="6"/>
      <c r="AC779" s="6"/>
    </row>
    <row r="780" ht="14.25" customHeight="1">
      <c r="B780" s="1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Y780" s="6"/>
      <c r="Z780" s="6"/>
      <c r="AA780" s="6"/>
      <c r="AB780" s="6"/>
      <c r="AC780" s="6"/>
    </row>
    <row r="781" ht="14.25" customHeight="1">
      <c r="B781" s="1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Y781" s="6"/>
      <c r="Z781" s="6"/>
      <c r="AA781" s="6"/>
      <c r="AB781" s="6"/>
      <c r="AC781" s="6"/>
    </row>
    <row r="782" ht="14.25" customHeight="1">
      <c r="B782" s="1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Y782" s="6"/>
      <c r="Z782" s="6"/>
      <c r="AA782" s="6"/>
      <c r="AB782" s="6"/>
      <c r="AC782" s="6"/>
    </row>
    <row r="783" ht="14.25" customHeight="1">
      <c r="B783" s="1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Y783" s="6"/>
      <c r="Z783" s="6"/>
      <c r="AA783" s="6"/>
      <c r="AB783" s="6"/>
      <c r="AC783" s="6"/>
    </row>
    <row r="784" ht="14.25" customHeight="1">
      <c r="B784" s="1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Y784" s="6"/>
      <c r="Z784" s="6"/>
      <c r="AA784" s="6"/>
      <c r="AB784" s="6"/>
      <c r="AC784" s="6"/>
    </row>
    <row r="785" ht="14.25" customHeight="1">
      <c r="B785" s="1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Y785" s="6"/>
      <c r="Z785" s="6"/>
      <c r="AA785" s="6"/>
      <c r="AB785" s="6"/>
      <c r="AC785" s="6"/>
    </row>
    <row r="786" ht="14.25" customHeight="1">
      <c r="B786" s="1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Y786" s="6"/>
      <c r="Z786" s="6"/>
      <c r="AA786" s="6"/>
      <c r="AB786" s="6"/>
      <c r="AC786" s="6"/>
    </row>
    <row r="787" ht="14.25" customHeight="1">
      <c r="B787" s="1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Y787" s="6"/>
      <c r="Z787" s="6"/>
      <c r="AA787" s="6"/>
      <c r="AB787" s="6"/>
      <c r="AC787" s="6"/>
    </row>
    <row r="788" ht="14.25" customHeight="1">
      <c r="B788" s="1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Y788" s="6"/>
      <c r="Z788" s="6"/>
      <c r="AA788" s="6"/>
      <c r="AB788" s="6"/>
      <c r="AC788" s="6"/>
    </row>
    <row r="789" ht="14.25" customHeight="1">
      <c r="B789" s="1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Y789" s="6"/>
      <c r="Z789" s="6"/>
      <c r="AA789" s="6"/>
      <c r="AB789" s="6"/>
      <c r="AC789" s="6"/>
    </row>
    <row r="790" ht="14.25" customHeight="1">
      <c r="B790" s="1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Y790" s="6"/>
      <c r="Z790" s="6"/>
      <c r="AA790" s="6"/>
      <c r="AB790" s="6"/>
      <c r="AC790" s="6"/>
    </row>
    <row r="791" ht="14.25" customHeight="1">
      <c r="B791" s="1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Y791" s="6"/>
      <c r="Z791" s="6"/>
      <c r="AA791" s="6"/>
      <c r="AB791" s="6"/>
      <c r="AC791" s="6"/>
    </row>
    <row r="792" ht="14.25" customHeight="1">
      <c r="B792" s="1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Y792" s="6"/>
      <c r="Z792" s="6"/>
      <c r="AA792" s="6"/>
      <c r="AB792" s="6"/>
      <c r="AC792" s="6"/>
    </row>
    <row r="793" ht="14.25" customHeight="1">
      <c r="B793" s="1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Y793" s="6"/>
      <c r="Z793" s="6"/>
      <c r="AA793" s="6"/>
      <c r="AB793" s="6"/>
      <c r="AC793" s="6"/>
    </row>
    <row r="794" ht="14.25" customHeight="1">
      <c r="B794" s="1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Y794" s="6"/>
      <c r="Z794" s="6"/>
      <c r="AA794" s="6"/>
      <c r="AB794" s="6"/>
      <c r="AC794" s="6"/>
    </row>
    <row r="795" ht="14.25" customHeight="1">
      <c r="B795" s="1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Y795" s="6"/>
      <c r="Z795" s="6"/>
      <c r="AA795" s="6"/>
      <c r="AB795" s="6"/>
      <c r="AC795" s="6"/>
    </row>
    <row r="796" ht="14.25" customHeight="1">
      <c r="B796" s="1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Y796" s="6"/>
      <c r="Z796" s="6"/>
      <c r="AA796" s="6"/>
      <c r="AB796" s="6"/>
      <c r="AC796" s="6"/>
    </row>
    <row r="797" ht="14.25" customHeight="1">
      <c r="B797" s="1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Y797" s="6"/>
      <c r="Z797" s="6"/>
      <c r="AA797" s="6"/>
      <c r="AB797" s="6"/>
      <c r="AC797" s="6"/>
    </row>
    <row r="798" ht="14.25" customHeight="1">
      <c r="B798" s="1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Y798" s="6"/>
      <c r="Z798" s="6"/>
      <c r="AA798" s="6"/>
      <c r="AB798" s="6"/>
      <c r="AC798" s="6"/>
    </row>
    <row r="799" ht="14.25" customHeight="1">
      <c r="B799" s="1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Y799" s="6"/>
      <c r="Z799" s="6"/>
      <c r="AA799" s="6"/>
      <c r="AB799" s="6"/>
      <c r="AC799" s="6"/>
    </row>
    <row r="800" ht="14.25" customHeight="1">
      <c r="B800" s="1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Y800" s="6"/>
      <c r="Z800" s="6"/>
      <c r="AA800" s="6"/>
      <c r="AB800" s="6"/>
      <c r="AC800" s="6"/>
    </row>
    <row r="801" ht="14.25" customHeight="1">
      <c r="B801" s="1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Y801" s="6"/>
      <c r="Z801" s="6"/>
      <c r="AA801" s="6"/>
      <c r="AB801" s="6"/>
      <c r="AC801" s="6"/>
    </row>
    <row r="802" ht="14.25" customHeight="1">
      <c r="B802" s="1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Y802" s="6"/>
      <c r="Z802" s="6"/>
      <c r="AA802" s="6"/>
      <c r="AB802" s="6"/>
      <c r="AC802" s="6"/>
    </row>
    <row r="803" ht="14.25" customHeight="1">
      <c r="B803" s="1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Y803" s="6"/>
      <c r="Z803" s="6"/>
      <c r="AA803" s="6"/>
      <c r="AB803" s="6"/>
      <c r="AC803" s="6"/>
    </row>
    <row r="804" ht="14.25" customHeight="1">
      <c r="B804" s="1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Y804" s="6"/>
      <c r="Z804" s="6"/>
      <c r="AA804" s="6"/>
      <c r="AB804" s="6"/>
      <c r="AC804" s="6"/>
    </row>
    <row r="805" ht="14.25" customHeight="1">
      <c r="B805" s="1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Y805" s="6"/>
      <c r="Z805" s="6"/>
      <c r="AA805" s="6"/>
      <c r="AB805" s="6"/>
      <c r="AC805" s="6"/>
    </row>
    <row r="806" ht="14.25" customHeight="1">
      <c r="B806" s="1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Y806" s="6"/>
      <c r="Z806" s="6"/>
      <c r="AA806" s="6"/>
      <c r="AB806" s="6"/>
      <c r="AC806" s="6"/>
    </row>
    <row r="807" ht="14.25" customHeight="1">
      <c r="B807" s="1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Y807" s="6"/>
      <c r="Z807" s="6"/>
      <c r="AA807" s="6"/>
      <c r="AB807" s="6"/>
      <c r="AC807" s="6"/>
    </row>
    <row r="808" ht="14.25" customHeight="1">
      <c r="B808" s="1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Y808" s="6"/>
      <c r="Z808" s="6"/>
      <c r="AA808" s="6"/>
      <c r="AB808" s="6"/>
      <c r="AC808" s="6"/>
    </row>
    <row r="809" ht="14.25" customHeight="1">
      <c r="B809" s="1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Y809" s="6"/>
      <c r="Z809" s="6"/>
      <c r="AA809" s="6"/>
      <c r="AB809" s="6"/>
      <c r="AC809" s="6"/>
    </row>
    <row r="810" ht="14.25" customHeight="1">
      <c r="B810" s="1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Y810" s="6"/>
      <c r="Z810" s="6"/>
      <c r="AA810" s="6"/>
      <c r="AB810" s="6"/>
      <c r="AC810" s="6"/>
    </row>
    <row r="811" ht="14.25" customHeight="1">
      <c r="B811" s="1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Y811" s="6"/>
      <c r="Z811" s="6"/>
      <c r="AA811" s="6"/>
      <c r="AB811" s="6"/>
      <c r="AC811" s="6"/>
    </row>
    <row r="812" ht="14.25" customHeight="1">
      <c r="B812" s="1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Y812" s="6"/>
      <c r="Z812" s="6"/>
      <c r="AA812" s="6"/>
      <c r="AB812" s="6"/>
      <c r="AC812" s="6"/>
    </row>
    <row r="813" ht="14.25" customHeight="1">
      <c r="B813" s="1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Y813" s="6"/>
      <c r="Z813" s="6"/>
      <c r="AA813" s="6"/>
      <c r="AB813" s="6"/>
      <c r="AC813" s="6"/>
    </row>
    <row r="814" ht="14.25" customHeight="1">
      <c r="B814" s="1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Y814" s="6"/>
      <c r="Z814" s="6"/>
      <c r="AA814" s="6"/>
      <c r="AB814" s="6"/>
      <c r="AC814" s="6"/>
    </row>
    <row r="815" ht="14.25" customHeight="1">
      <c r="B815" s="1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Y815" s="6"/>
      <c r="Z815" s="6"/>
      <c r="AA815" s="6"/>
      <c r="AB815" s="6"/>
      <c r="AC815" s="6"/>
    </row>
    <row r="816" ht="14.25" customHeight="1">
      <c r="B816" s="1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Y816" s="6"/>
      <c r="Z816" s="6"/>
      <c r="AA816" s="6"/>
      <c r="AB816" s="6"/>
      <c r="AC816" s="6"/>
    </row>
    <row r="817" ht="14.25" customHeight="1">
      <c r="B817" s="1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Y817" s="6"/>
      <c r="Z817" s="6"/>
      <c r="AA817" s="6"/>
      <c r="AB817" s="6"/>
      <c r="AC817" s="6"/>
    </row>
    <row r="818" ht="14.25" customHeight="1">
      <c r="B818" s="1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Y818" s="6"/>
      <c r="Z818" s="6"/>
      <c r="AA818" s="6"/>
      <c r="AB818" s="6"/>
      <c r="AC818" s="6"/>
    </row>
    <row r="819" ht="14.25" customHeight="1">
      <c r="B819" s="1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Y819" s="6"/>
      <c r="Z819" s="6"/>
      <c r="AA819" s="6"/>
      <c r="AB819" s="6"/>
      <c r="AC819" s="6"/>
    </row>
    <row r="820" ht="14.25" customHeight="1">
      <c r="B820" s="1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Y820" s="6"/>
      <c r="Z820" s="6"/>
      <c r="AA820" s="6"/>
      <c r="AB820" s="6"/>
      <c r="AC820" s="6"/>
    </row>
    <row r="821" ht="14.25" customHeight="1">
      <c r="B821" s="1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Y821" s="6"/>
      <c r="Z821" s="6"/>
      <c r="AA821" s="6"/>
      <c r="AB821" s="6"/>
      <c r="AC821" s="6"/>
    </row>
    <row r="822" ht="14.25" customHeight="1">
      <c r="B822" s="1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Y822" s="6"/>
      <c r="Z822" s="6"/>
      <c r="AA822" s="6"/>
      <c r="AB822" s="6"/>
      <c r="AC822" s="6"/>
    </row>
    <row r="823" ht="14.25" customHeight="1">
      <c r="B823" s="1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Y823" s="6"/>
      <c r="Z823" s="6"/>
      <c r="AA823" s="6"/>
      <c r="AB823" s="6"/>
      <c r="AC823" s="6"/>
    </row>
    <row r="824" ht="14.25" customHeight="1">
      <c r="B824" s="1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Y824" s="6"/>
      <c r="Z824" s="6"/>
      <c r="AA824" s="6"/>
      <c r="AB824" s="6"/>
      <c r="AC824" s="6"/>
    </row>
    <row r="825" ht="14.25" customHeight="1">
      <c r="B825" s="1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Y825" s="6"/>
      <c r="Z825" s="6"/>
      <c r="AA825" s="6"/>
      <c r="AB825" s="6"/>
      <c r="AC825" s="6"/>
    </row>
    <row r="826" ht="14.25" customHeight="1">
      <c r="B826" s="1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Y826" s="6"/>
      <c r="Z826" s="6"/>
      <c r="AA826" s="6"/>
      <c r="AB826" s="6"/>
      <c r="AC826" s="6"/>
    </row>
    <row r="827" ht="14.25" customHeight="1">
      <c r="B827" s="1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Y827" s="6"/>
      <c r="Z827" s="6"/>
      <c r="AA827" s="6"/>
      <c r="AB827" s="6"/>
      <c r="AC827" s="6"/>
    </row>
    <row r="828" ht="14.25" customHeight="1">
      <c r="B828" s="1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Y828" s="6"/>
      <c r="Z828" s="6"/>
      <c r="AA828" s="6"/>
      <c r="AB828" s="6"/>
      <c r="AC828" s="6"/>
    </row>
    <row r="829" ht="14.25" customHeight="1">
      <c r="B829" s="1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Y829" s="6"/>
      <c r="Z829" s="6"/>
      <c r="AA829" s="6"/>
      <c r="AB829" s="6"/>
      <c r="AC829" s="6"/>
    </row>
    <row r="830" ht="14.25" customHeight="1">
      <c r="B830" s="1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Y830" s="6"/>
      <c r="Z830" s="6"/>
      <c r="AA830" s="6"/>
      <c r="AB830" s="6"/>
      <c r="AC830" s="6"/>
    </row>
    <row r="831" ht="14.25" customHeight="1">
      <c r="B831" s="1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Y831" s="6"/>
      <c r="Z831" s="6"/>
      <c r="AA831" s="6"/>
      <c r="AB831" s="6"/>
      <c r="AC831" s="6"/>
    </row>
    <row r="832" ht="14.25" customHeight="1">
      <c r="B832" s="1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Y832" s="6"/>
      <c r="Z832" s="6"/>
      <c r="AA832" s="6"/>
      <c r="AB832" s="6"/>
      <c r="AC832" s="6"/>
    </row>
    <row r="833" ht="14.25" customHeight="1">
      <c r="B833" s="1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Y833" s="6"/>
      <c r="Z833" s="6"/>
      <c r="AA833" s="6"/>
      <c r="AB833" s="6"/>
      <c r="AC833" s="6"/>
    </row>
    <row r="834" ht="14.25" customHeight="1">
      <c r="B834" s="1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Y834" s="6"/>
      <c r="Z834" s="6"/>
      <c r="AA834" s="6"/>
      <c r="AB834" s="6"/>
      <c r="AC834" s="6"/>
    </row>
    <row r="835" ht="14.25" customHeight="1">
      <c r="B835" s="1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Y835" s="6"/>
      <c r="Z835" s="6"/>
      <c r="AA835" s="6"/>
      <c r="AB835" s="6"/>
      <c r="AC835" s="6"/>
    </row>
    <row r="836" ht="14.25" customHeight="1">
      <c r="B836" s="1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Y836" s="6"/>
      <c r="Z836" s="6"/>
      <c r="AA836" s="6"/>
      <c r="AB836" s="6"/>
      <c r="AC836" s="6"/>
    </row>
    <row r="837" ht="14.25" customHeight="1">
      <c r="B837" s="1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Y837" s="6"/>
      <c r="Z837" s="6"/>
      <c r="AA837" s="6"/>
      <c r="AB837" s="6"/>
      <c r="AC837" s="6"/>
    </row>
    <row r="838" ht="14.25" customHeight="1">
      <c r="B838" s="1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Y838" s="6"/>
      <c r="Z838" s="6"/>
      <c r="AA838" s="6"/>
      <c r="AB838" s="6"/>
      <c r="AC838" s="6"/>
    </row>
    <row r="839" ht="14.25" customHeight="1">
      <c r="B839" s="1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Y839" s="6"/>
      <c r="Z839" s="6"/>
      <c r="AA839" s="6"/>
      <c r="AB839" s="6"/>
      <c r="AC839" s="6"/>
    </row>
    <row r="840" ht="14.25" customHeight="1">
      <c r="B840" s="1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Y840" s="6"/>
      <c r="Z840" s="6"/>
      <c r="AA840" s="6"/>
      <c r="AB840" s="6"/>
      <c r="AC840" s="6"/>
    </row>
    <row r="841" ht="14.25" customHeight="1">
      <c r="B841" s="1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Y841" s="6"/>
      <c r="Z841" s="6"/>
      <c r="AA841" s="6"/>
      <c r="AB841" s="6"/>
      <c r="AC841" s="6"/>
    </row>
    <row r="842" ht="14.25" customHeight="1">
      <c r="B842" s="1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Y842" s="6"/>
      <c r="Z842" s="6"/>
      <c r="AA842" s="6"/>
      <c r="AB842" s="6"/>
      <c r="AC842" s="6"/>
    </row>
    <row r="843" ht="14.25" customHeight="1">
      <c r="B843" s="1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Y843" s="6"/>
      <c r="Z843" s="6"/>
      <c r="AA843" s="6"/>
      <c r="AB843" s="6"/>
      <c r="AC843" s="6"/>
    </row>
    <row r="844" ht="14.25" customHeight="1">
      <c r="B844" s="1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Y844" s="6"/>
      <c r="Z844" s="6"/>
      <c r="AA844" s="6"/>
      <c r="AB844" s="6"/>
      <c r="AC844" s="6"/>
    </row>
    <row r="845" ht="14.25" customHeight="1">
      <c r="B845" s="1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Y845" s="6"/>
      <c r="Z845" s="6"/>
      <c r="AA845" s="6"/>
      <c r="AB845" s="6"/>
      <c r="AC845" s="6"/>
    </row>
    <row r="846" ht="14.25" customHeight="1">
      <c r="B846" s="1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Y846" s="6"/>
      <c r="Z846" s="6"/>
      <c r="AA846" s="6"/>
      <c r="AB846" s="6"/>
      <c r="AC846" s="6"/>
    </row>
    <row r="847" ht="14.25" customHeight="1">
      <c r="B847" s="1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Y847" s="6"/>
      <c r="Z847" s="6"/>
      <c r="AA847" s="6"/>
      <c r="AB847" s="6"/>
      <c r="AC847" s="6"/>
    </row>
    <row r="848" ht="14.25" customHeight="1">
      <c r="B848" s="1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Y848" s="6"/>
      <c r="Z848" s="6"/>
      <c r="AA848" s="6"/>
      <c r="AB848" s="6"/>
      <c r="AC848" s="6"/>
    </row>
    <row r="849" ht="14.25" customHeight="1">
      <c r="B849" s="1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Y849" s="6"/>
      <c r="Z849" s="6"/>
      <c r="AA849" s="6"/>
      <c r="AB849" s="6"/>
      <c r="AC849" s="6"/>
    </row>
    <row r="850" ht="14.25" customHeight="1">
      <c r="B850" s="1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Y850" s="6"/>
      <c r="Z850" s="6"/>
      <c r="AA850" s="6"/>
      <c r="AB850" s="6"/>
      <c r="AC850" s="6"/>
    </row>
    <row r="851" ht="14.25" customHeight="1">
      <c r="B851" s="1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Y851" s="6"/>
      <c r="Z851" s="6"/>
      <c r="AA851" s="6"/>
      <c r="AB851" s="6"/>
      <c r="AC851" s="6"/>
    </row>
    <row r="852" ht="14.25" customHeight="1">
      <c r="B852" s="1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Y852" s="6"/>
      <c r="Z852" s="6"/>
      <c r="AA852" s="6"/>
      <c r="AB852" s="6"/>
      <c r="AC852" s="6"/>
    </row>
    <row r="853" ht="14.25" customHeight="1">
      <c r="B853" s="1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Y853" s="6"/>
      <c r="Z853" s="6"/>
      <c r="AA853" s="6"/>
      <c r="AB853" s="6"/>
      <c r="AC853" s="6"/>
    </row>
    <row r="854" ht="14.25" customHeight="1">
      <c r="B854" s="1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Y854" s="6"/>
      <c r="Z854" s="6"/>
      <c r="AA854" s="6"/>
      <c r="AB854" s="6"/>
      <c r="AC854" s="6"/>
    </row>
    <row r="855" ht="14.25" customHeight="1">
      <c r="B855" s="1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Y855" s="6"/>
      <c r="Z855" s="6"/>
      <c r="AA855" s="6"/>
      <c r="AB855" s="6"/>
      <c r="AC855" s="6"/>
    </row>
    <row r="856" ht="14.25" customHeight="1">
      <c r="B856" s="1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Y856" s="6"/>
      <c r="Z856" s="6"/>
      <c r="AA856" s="6"/>
      <c r="AB856" s="6"/>
      <c r="AC856" s="6"/>
    </row>
    <row r="857" ht="14.25" customHeight="1">
      <c r="B857" s="1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Y857" s="6"/>
      <c r="Z857" s="6"/>
      <c r="AA857" s="6"/>
      <c r="AB857" s="6"/>
      <c r="AC857" s="6"/>
    </row>
    <row r="858" ht="14.25" customHeight="1">
      <c r="B858" s="1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Y858" s="6"/>
      <c r="Z858" s="6"/>
      <c r="AA858" s="6"/>
      <c r="AB858" s="6"/>
      <c r="AC858" s="6"/>
    </row>
    <row r="859" ht="14.25" customHeight="1">
      <c r="B859" s="1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Y859" s="6"/>
      <c r="Z859" s="6"/>
      <c r="AA859" s="6"/>
      <c r="AB859" s="6"/>
      <c r="AC859" s="6"/>
    </row>
    <row r="860" ht="14.25" customHeight="1">
      <c r="B860" s="1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Y860" s="6"/>
      <c r="Z860" s="6"/>
      <c r="AA860" s="6"/>
      <c r="AB860" s="6"/>
      <c r="AC860" s="6"/>
    </row>
    <row r="861" ht="14.25" customHeight="1">
      <c r="B861" s="1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Y861" s="6"/>
      <c r="Z861" s="6"/>
      <c r="AA861" s="6"/>
      <c r="AB861" s="6"/>
      <c r="AC861" s="6"/>
    </row>
    <row r="862" ht="14.25" customHeight="1">
      <c r="B862" s="1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Y862" s="6"/>
      <c r="Z862" s="6"/>
      <c r="AA862" s="6"/>
      <c r="AB862" s="6"/>
      <c r="AC862" s="6"/>
    </row>
    <row r="863" ht="14.25" customHeight="1">
      <c r="B863" s="1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Y863" s="6"/>
      <c r="Z863" s="6"/>
      <c r="AA863" s="6"/>
      <c r="AB863" s="6"/>
      <c r="AC863" s="6"/>
    </row>
    <row r="864" ht="14.25" customHeight="1">
      <c r="B864" s="1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Y864" s="6"/>
      <c r="Z864" s="6"/>
      <c r="AA864" s="6"/>
      <c r="AB864" s="6"/>
      <c r="AC864" s="6"/>
    </row>
    <row r="865" ht="14.25" customHeight="1">
      <c r="B865" s="1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Y865" s="6"/>
      <c r="Z865" s="6"/>
      <c r="AA865" s="6"/>
      <c r="AB865" s="6"/>
      <c r="AC865" s="6"/>
    </row>
    <row r="866" ht="14.25" customHeight="1">
      <c r="B866" s="1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Y866" s="6"/>
      <c r="Z866" s="6"/>
      <c r="AA866" s="6"/>
      <c r="AB866" s="6"/>
      <c r="AC866" s="6"/>
    </row>
    <row r="867" ht="14.25" customHeight="1">
      <c r="B867" s="1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Y867" s="6"/>
      <c r="Z867" s="6"/>
      <c r="AA867" s="6"/>
      <c r="AB867" s="6"/>
      <c r="AC867" s="6"/>
    </row>
    <row r="868" ht="14.25" customHeight="1">
      <c r="B868" s="1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Y868" s="6"/>
      <c r="Z868" s="6"/>
      <c r="AA868" s="6"/>
      <c r="AB868" s="6"/>
      <c r="AC868" s="6"/>
    </row>
    <row r="869" ht="14.25" customHeight="1">
      <c r="B869" s="1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Y869" s="6"/>
      <c r="Z869" s="6"/>
      <c r="AA869" s="6"/>
      <c r="AB869" s="6"/>
      <c r="AC869" s="6"/>
    </row>
    <row r="870" ht="14.25" customHeight="1">
      <c r="B870" s="1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Y870" s="6"/>
      <c r="Z870" s="6"/>
      <c r="AA870" s="6"/>
      <c r="AB870" s="6"/>
      <c r="AC870" s="6"/>
    </row>
    <row r="871" ht="14.25" customHeight="1">
      <c r="B871" s="1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Y871" s="6"/>
      <c r="Z871" s="6"/>
      <c r="AA871" s="6"/>
      <c r="AB871" s="6"/>
      <c r="AC871" s="6"/>
    </row>
    <row r="872" ht="14.25" customHeight="1">
      <c r="B872" s="1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Y872" s="6"/>
      <c r="Z872" s="6"/>
      <c r="AA872" s="6"/>
      <c r="AB872" s="6"/>
      <c r="AC872" s="6"/>
    </row>
    <row r="873" ht="14.25" customHeight="1">
      <c r="B873" s="1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Y873" s="6"/>
      <c r="Z873" s="6"/>
      <c r="AA873" s="6"/>
      <c r="AB873" s="6"/>
      <c r="AC873" s="6"/>
    </row>
    <row r="874" ht="14.25" customHeight="1">
      <c r="B874" s="1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Y874" s="6"/>
      <c r="Z874" s="6"/>
      <c r="AA874" s="6"/>
      <c r="AB874" s="6"/>
      <c r="AC874" s="6"/>
    </row>
    <row r="875" ht="14.25" customHeight="1">
      <c r="B875" s="1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Y875" s="6"/>
      <c r="Z875" s="6"/>
      <c r="AA875" s="6"/>
      <c r="AB875" s="6"/>
      <c r="AC875" s="6"/>
    </row>
    <row r="876" ht="14.25" customHeight="1">
      <c r="B876" s="1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Y876" s="6"/>
      <c r="Z876" s="6"/>
      <c r="AA876" s="6"/>
      <c r="AB876" s="6"/>
      <c r="AC876" s="6"/>
    </row>
    <row r="877" ht="14.25" customHeight="1">
      <c r="B877" s="1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Y877" s="6"/>
      <c r="Z877" s="6"/>
      <c r="AA877" s="6"/>
      <c r="AB877" s="6"/>
      <c r="AC877" s="6"/>
    </row>
    <row r="878" ht="14.25" customHeight="1">
      <c r="B878" s="1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Y878" s="6"/>
      <c r="Z878" s="6"/>
      <c r="AA878" s="6"/>
      <c r="AB878" s="6"/>
      <c r="AC878" s="6"/>
    </row>
    <row r="879" ht="14.25" customHeight="1">
      <c r="B879" s="1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Y879" s="6"/>
      <c r="Z879" s="6"/>
      <c r="AA879" s="6"/>
      <c r="AB879" s="6"/>
      <c r="AC879" s="6"/>
    </row>
    <row r="880" ht="14.25" customHeight="1">
      <c r="B880" s="1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Y880" s="6"/>
      <c r="Z880" s="6"/>
      <c r="AA880" s="6"/>
      <c r="AB880" s="6"/>
      <c r="AC880" s="6"/>
    </row>
    <row r="881" ht="14.25" customHeight="1">
      <c r="B881" s="1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Y881" s="6"/>
      <c r="Z881" s="6"/>
      <c r="AA881" s="6"/>
      <c r="AB881" s="6"/>
      <c r="AC881" s="6"/>
    </row>
    <row r="882" ht="14.25" customHeight="1">
      <c r="B882" s="1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Y882" s="6"/>
      <c r="Z882" s="6"/>
      <c r="AA882" s="6"/>
      <c r="AB882" s="6"/>
      <c r="AC882" s="6"/>
    </row>
    <row r="883" ht="14.25" customHeight="1">
      <c r="B883" s="1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Y883" s="6"/>
      <c r="Z883" s="6"/>
      <c r="AA883" s="6"/>
      <c r="AB883" s="6"/>
      <c r="AC883" s="6"/>
    </row>
    <row r="884" ht="14.25" customHeight="1">
      <c r="B884" s="1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Y884" s="6"/>
      <c r="Z884" s="6"/>
      <c r="AA884" s="6"/>
      <c r="AB884" s="6"/>
      <c r="AC884" s="6"/>
    </row>
    <row r="885" ht="14.25" customHeight="1">
      <c r="B885" s="1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Y885" s="6"/>
      <c r="Z885" s="6"/>
      <c r="AA885" s="6"/>
      <c r="AB885" s="6"/>
      <c r="AC885" s="6"/>
    </row>
    <row r="886" ht="14.25" customHeight="1">
      <c r="B886" s="1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Y886" s="6"/>
      <c r="Z886" s="6"/>
      <c r="AA886" s="6"/>
      <c r="AB886" s="6"/>
      <c r="AC886" s="6"/>
    </row>
    <row r="887" ht="14.25" customHeight="1">
      <c r="B887" s="1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Y887" s="6"/>
      <c r="Z887" s="6"/>
      <c r="AA887" s="6"/>
      <c r="AB887" s="6"/>
      <c r="AC887" s="6"/>
    </row>
    <row r="888" ht="14.25" customHeight="1">
      <c r="B888" s="1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Y888" s="6"/>
      <c r="Z888" s="6"/>
      <c r="AA888" s="6"/>
      <c r="AB888" s="6"/>
      <c r="AC888" s="6"/>
    </row>
    <row r="889" ht="14.25" customHeight="1">
      <c r="B889" s="1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Y889" s="6"/>
      <c r="Z889" s="6"/>
      <c r="AA889" s="6"/>
      <c r="AB889" s="6"/>
      <c r="AC889" s="6"/>
    </row>
    <row r="890" ht="14.25" customHeight="1">
      <c r="B890" s="1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Y890" s="6"/>
      <c r="Z890" s="6"/>
      <c r="AA890" s="6"/>
      <c r="AB890" s="6"/>
      <c r="AC890" s="6"/>
    </row>
    <row r="891" ht="14.25" customHeight="1">
      <c r="B891" s="1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Y891" s="6"/>
      <c r="Z891" s="6"/>
      <c r="AA891" s="6"/>
      <c r="AB891" s="6"/>
      <c r="AC891" s="6"/>
    </row>
    <row r="892" ht="14.25" customHeight="1">
      <c r="B892" s="1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Y892" s="6"/>
      <c r="Z892" s="6"/>
      <c r="AA892" s="6"/>
      <c r="AB892" s="6"/>
      <c r="AC892" s="6"/>
    </row>
    <row r="893" ht="14.25" customHeight="1">
      <c r="B893" s="1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Y893" s="6"/>
      <c r="Z893" s="6"/>
      <c r="AA893" s="6"/>
      <c r="AB893" s="6"/>
      <c r="AC893" s="6"/>
    </row>
    <row r="894" ht="14.25" customHeight="1">
      <c r="B894" s="1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Y894" s="6"/>
      <c r="Z894" s="6"/>
      <c r="AA894" s="6"/>
      <c r="AB894" s="6"/>
      <c r="AC894" s="6"/>
    </row>
    <row r="895" ht="14.25" customHeight="1">
      <c r="B895" s="1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Y895" s="6"/>
      <c r="Z895" s="6"/>
      <c r="AA895" s="6"/>
      <c r="AB895" s="6"/>
      <c r="AC895" s="6"/>
    </row>
    <row r="896" ht="14.25" customHeight="1">
      <c r="B896" s="1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Y896" s="6"/>
      <c r="Z896" s="6"/>
      <c r="AA896" s="6"/>
      <c r="AB896" s="6"/>
      <c r="AC896" s="6"/>
    </row>
    <row r="897" ht="14.25" customHeight="1">
      <c r="B897" s="1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Y897" s="6"/>
      <c r="Z897" s="6"/>
      <c r="AA897" s="6"/>
      <c r="AB897" s="6"/>
      <c r="AC897" s="6"/>
    </row>
    <row r="898" ht="14.25" customHeight="1">
      <c r="B898" s="1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Y898" s="6"/>
      <c r="Z898" s="6"/>
      <c r="AA898" s="6"/>
      <c r="AB898" s="6"/>
      <c r="AC898" s="6"/>
    </row>
    <row r="899" ht="14.25" customHeight="1">
      <c r="B899" s="1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Y899" s="6"/>
      <c r="Z899" s="6"/>
      <c r="AA899" s="6"/>
      <c r="AB899" s="6"/>
      <c r="AC899" s="6"/>
    </row>
    <row r="900" ht="14.25" customHeight="1">
      <c r="B900" s="1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Y900" s="6"/>
      <c r="Z900" s="6"/>
      <c r="AA900" s="6"/>
      <c r="AB900" s="6"/>
      <c r="AC900" s="6"/>
    </row>
    <row r="901" ht="14.25" customHeight="1">
      <c r="B901" s="1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Y901" s="6"/>
      <c r="Z901" s="6"/>
      <c r="AA901" s="6"/>
      <c r="AB901" s="6"/>
      <c r="AC901" s="6"/>
    </row>
    <row r="902" ht="14.25" customHeight="1">
      <c r="B902" s="1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Y902" s="6"/>
      <c r="Z902" s="6"/>
      <c r="AA902" s="6"/>
      <c r="AB902" s="6"/>
      <c r="AC902" s="6"/>
    </row>
    <row r="903" ht="14.25" customHeight="1">
      <c r="B903" s="1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Y903" s="6"/>
      <c r="Z903" s="6"/>
      <c r="AA903" s="6"/>
      <c r="AB903" s="6"/>
      <c r="AC903" s="6"/>
    </row>
    <row r="904" ht="14.25" customHeight="1">
      <c r="B904" s="1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Y904" s="6"/>
      <c r="Z904" s="6"/>
      <c r="AA904" s="6"/>
      <c r="AB904" s="6"/>
      <c r="AC904" s="6"/>
    </row>
    <row r="905" ht="14.25" customHeight="1">
      <c r="B905" s="1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Y905" s="6"/>
      <c r="Z905" s="6"/>
      <c r="AA905" s="6"/>
      <c r="AB905" s="6"/>
      <c r="AC905" s="6"/>
    </row>
    <row r="906" ht="14.25" customHeight="1">
      <c r="B906" s="1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Y906" s="6"/>
      <c r="Z906" s="6"/>
      <c r="AA906" s="6"/>
      <c r="AB906" s="6"/>
      <c r="AC906" s="6"/>
    </row>
    <row r="907" ht="14.25" customHeight="1">
      <c r="B907" s="1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Y907" s="6"/>
      <c r="Z907" s="6"/>
      <c r="AA907" s="6"/>
      <c r="AB907" s="6"/>
      <c r="AC907" s="6"/>
    </row>
    <row r="908" ht="14.25" customHeight="1">
      <c r="B908" s="1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Y908" s="6"/>
      <c r="Z908" s="6"/>
      <c r="AA908" s="6"/>
      <c r="AB908" s="6"/>
      <c r="AC908" s="6"/>
    </row>
    <row r="909" ht="14.25" customHeight="1">
      <c r="B909" s="1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Y909" s="6"/>
      <c r="Z909" s="6"/>
      <c r="AA909" s="6"/>
      <c r="AB909" s="6"/>
      <c r="AC909" s="6"/>
    </row>
    <row r="910" ht="14.25" customHeight="1">
      <c r="B910" s="1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Y910" s="6"/>
      <c r="Z910" s="6"/>
      <c r="AA910" s="6"/>
      <c r="AB910" s="6"/>
      <c r="AC910" s="6"/>
    </row>
    <row r="911" ht="14.25" customHeight="1">
      <c r="B911" s="1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Y911" s="6"/>
      <c r="Z911" s="6"/>
      <c r="AA911" s="6"/>
      <c r="AB911" s="6"/>
      <c r="AC911" s="6"/>
    </row>
    <row r="912" ht="14.25" customHeight="1">
      <c r="B912" s="1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Y912" s="6"/>
      <c r="Z912" s="6"/>
      <c r="AA912" s="6"/>
      <c r="AB912" s="6"/>
      <c r="AC912" s="6"/>
    </row>
    <row r="913" ht="14.25" customHeight="1">
      <c r="B913" s="1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Y913" s="6"/>
      <c r="Z913" s="6"/>
      <c r="AA913" s="6"/>
      <c r="AB913" s="6"/>
      <c r="AC913" s="6"/>
    </row>
    <row r="914" ht="14.25" customHeight="1">
      <c r="B914" s="1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Y914" s="6"/>
      <c r="Z914" s="6"/>
      <c r="AA914" s="6"/>
      <c r="AB914" s="6"/>
      <c r="AC914" s="6"/>
    </row>
    <row r="915" ht="14.25" customHeight="1">
      <c r="B915" s="1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Y915" s="6"/>
      <c r="Z915" s="6"/>
      <c r="AA915" s="6"/>
      <c r="AB915" s="6"/>
      <c r="AC915" s="6"/>
    </row>
    <row r="916" ht="14.25" customHeight="1">
      <c r="B916" s="1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Y916" s="6"/>
      <c r="Z916" s="6"/>
      <c r="AA916" s="6"/>
      <c r="AB916" s="6"/>
      <c r="AC916" s="6"/>
    </row>
    <row r="917" ht="14.25" customHeight="1">
      <c r="B917" s="1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Y917" s="6"/>
      <c r="Z917" s="6"/>
      <c r="AA917" s="6"/>
      <c r="AB917" s="6"/>
      <c r="AC917" s="6"/>
    </row>
    <row r="918" ht="14.25" customHeight="1">
      <c r="B918" s="1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Y918" s="6"/>
      <c r="Z918" s="6"/>
      <c r="AA918" s="6"/>
      <c r="AB918" s="6"/>
      <c r="AC918" s="6"/>
    </row>
    <row r="919" ht="14.25" customHeight="1">
      <c r="B919" s="1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Y919" s="6"/>
      <c r="Z919" s="6"/>
      <c r="AA919" s="6"/>
      <c r="AB919" s="6"/>
      <c r="AC919" s="6"/>
    </row>
    <row r="920" ht="14.25" customHeight="1">
      <c r="B920" s="1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Y920" s="6"/>
      <c r="Z920" s="6"/>
      <c r="AA920" s="6"/>
      <c r="AB920" s="6"/>
      <c r="AC920" s="6"/>
    </row>
    <row r="921" ht="14.25" customHeight="1">
      <c r="B921" s="1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Y921" s="6"/>
      <c r="Z921" s="6"/>
      <c r="AA921" s="6"/>
      <c r="AB921" s="6"/>
      <c r="AC921" s="6"/>
    </row>
    <row r="922" ht="14.25" customHeight="1">
      <c r="B922" s="1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Y922" s="6"/>
      <c r="Z922" s="6"/>
      <c r="AA922" s="6"/>
      <c r="AB922" s="6"/>
      <c r="AC922" s="6"/>
    </row>
    <row r="923" ht="14.25" customHeight="1">
      <c r="B923" s="1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Y923" s="6"/>
      <c r="Z923" s="6"/>
      <c r="AA923" s="6"/>
      <c r="AB923" s="6"/>
      <c r="AC923" s="6"/>
    </row>
    <row r="924" ht="14.25" customHeight="1">
      <c r="B924" s="1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Y924" s="6"/>
      <c r="Z924" s="6"/>
      <c r="AA924" s="6"/>
      <c r="AB924" s="6"/>
      <c r="AC924" s="6"/>
    </row>
    <row r="925" ht="14.25" customHeight="1">
      <c r="B925" s="1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Y925" s="6"/>
      <c r="Z925" s="6"/>
      <c r="AA925" s="6"/>
      <c r="AB925" s="6"/>
      <c r="AC925" s="6"/>
    </row>
    <row r="926" ht="14.25" customHeight="1">
      <c r="B926" s="1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Y926" s="6"/>
      <c r="Z926" s="6"/>
      <c r="AA926" s="6"/>
      <c r="AB926" s="6"/>
      <c r="AC926" s="6"/>
    </row>
    <row r="927" ht="14.25" customHeight="1">
      <c r="B927" s="1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Y927" s="6"/>
      <c r="Z927" s="6"/>
      <c r="AA927" s="6"/>
      <c r="AB927" s="6"/>
      <c r="AC927" s="6"/>
    </row>
    <row r="928" ht="14.25" customHeight="1">
      <c r="B928" s="1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Y928" s="6"/>
      <c r="Z928" s="6"/>
      <c r="AA928" s="6"/>
      <c r="AB928" s="6"/>
      <c r="AC928" s="6"/>
    </row>
    <row r="929" ht="14.25" customHeight="1">
      <c r="B929" s="1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Y929" s="6"/>
      <c r="Z929" s="6"/>
      <c r="AA929" s="6"/>
      <c r="AB929" s="6"/>
      <c r="AC929" s="6"/>
    </row>
    <row r="930" ht="14.25" customHeight="1">
      <c r="B930" s="1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Y930" s="6"/>
      <c r="Z930" s="6"/>
      <c r="AA930" s="6"/>
      <c r="AB930" s="6"/>
      <c r="AC930" s="6"/>
    </row>
    <row r="931" ht="14.25" customHeight="1">
      <c r="B931" s="1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Y931" s="6"/>
      <c r="Z931" s="6"/>
      <c r="AA931" s="6"/>
      <c r="AB931" s="6"/>
      <c r="AC931" s="6"/>
    </row>
    <row r="932" ht="14.25" customHeight="1">
      <c r="B932" s="1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Y932" s="6"/>
      <c r="Z932" s="6"/>
      <c r="AA932" s="6"/>
      <c r="AB932" s="6"/>
      <c r="AC932" s="6"/>
    </row>
    <row r="933" ht="14.25" customHeight="1">
      <c r="B933" s="1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Y933" s="6"/>
      <c r="Z933" s="6"/>
      <c r="AA933" s="6"/>
      <c r="AB933" s="6"/>
      <c r="AC933" s="6"/>
    </row>
    <row r="934" ht="14.25" customHeight="1">
      <c r="B934" s="1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Y934" s="6"/>
      <c r="Z934" s="6"/>
      <c r="AA934" s="6"/>
      <c r="AB934" s="6"/>
      <c r="AC934" s="6"/>
    </row>
    <row r="935" ht="14.25" customHeight="1">
      <c r="B935" s="1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Y935" s="6"/>
      <c r="Z935" s="6"/>
      <c r="AA935" s="6"/>
      <c r="AB935" s="6"/>
      <c r="AC935" s="6"/>
    </row>
    <row r="936" ht="14.25" customHeight="1">
      <c r="B936" s="1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Y936" s="6"/>
      <c r="Z936" s="6"/>
      <c r="AA936" s="6"/>
      <c r="AB936" s="6"/>
      <c r="AC936" s="6"/>
    </row>
    <row r="937" ht="14.25" customHeight="1">
      <c r="B937" s="1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Y937" s="6"/>
      <c r="Z937" s="6"/>
      <c r="AA937" s="6"/>
      <c r="AB937" s="6"/>
      <c r="AC937" s="6"/>
    </row>
    <row r="938" ht="14.25" customHeight="1">
      <c r="B938" s="1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Y938" s="6"/>
      <c r="Z938" s="6"/>
      <c r="AA938" s="6"/>
      <c r="AB938" s="6"/>
      <c r="AC938" s="6"/>
    </row>
    <row r="939" ht="14.25" customHeight="1">
      <c r="B939" s="1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Y939" s="6"/>
      <c r="Z939" s="6"/>
      <c r="AA939" s="6"/>
      <c r="AB939" s="6"/>
      <c r="AC939" s="6"/>
    </row>
    <row r="940" ht="14.25" customHeight="1">
      <c r="B940" s="1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Y940" s="6"/>
      <c r="Z940" s="6"/>
      <c r="AA940" s="6"/>
      <c r="AB940" s="6"/>
      <c r="AC940" s="6"/>
    </row>
    <row r="941" ht="14.25" customHeight="1">
      <c r="B941" s="1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Y941" s="6"/>
      <c r="Z941" s="6"/>
      <c r="AA941" s="6"/>
      <c r="AB941" s="6"/>
      <c r="AC941" s="6"/>
    </row>
    <row r="942" ht="14.25" customHeight="1">
      <c r="B942" s="1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Y942" s="6"/>
      <c r="Z942" s="6"/>
      <c r="AA942" s="6"/>
      <c r="AB942" s="6"/>
      <c r="AC942" s="6"/>
    </row>
    <row r="943" ht="14.25" customHeight="1">
      <c r="B943" s="1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Y943" s="6"/>
      <c r="Z943" s="6"/>
      <c r="AA943" s="6"/>
      <c r="AB943" s="6"/>
      <c r="AC943" s="6"/>
    </row>
    <row r="944" ht="14.25" customHeight="1">
      <c r="B944" s="1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Y944" s="6"/>
      <c r="Z944" s="6"/>
      <c r="AA944" s="6"/>
      <c r="AB944" s="6"/>
      <c r="AC944" s="6"/>
    </row>
    <row r="945" ht="14.25" customHeight="1">
      <c r="B945" s="1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Y945" s="6"/>
      <c r="Z945" s="6"/>
      <c r="AA945" s="6"/>
      <c r="AB945" s="6"/>
      <c r="AC945" s="6"/>
    </row>
    <row r="946" ht="14.25" customHeight="1">
      <c r="B946" s="1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Y946" s="6"/>
      <c r="Z946" s="6"/>
      <c r="AA946" s="6"/>
      <c r="AB946" s="6"/>
      <c r="AC946" s="6"/>
    </row>
    <row r="947" ht="14.25" customHeight="1">
      <c r="B947" s="1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Y947" s="6"/>
      <c r="Z947" s="6"/>
      <c r="AA947" s="6"/>
      <c r="AB947" s="6"/>
      <c r="AC947" s="6"/>
    </row>
    <row r="948" ht="14.25" customHeight="1">
      <c r="B948" s="1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Y948" s="6"/>
      <c r="Z948" s="6"/>
      <c r="AA948" s="6"/>
      <c r="AB948" s="6"/>
      <c r="AC948" s="6"/>
    </row>
    <row r="949" ht="14.25" customHeight="1">
      <c r="B949" s="1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Y949" s="6"/>
      <c r="Z949" s="6"/>
      <c r="AA949" s="6"/>
      <c r="AB949" s="6"/>
      <c r="AC949" s="6"/>
    </row>
    <row r="950" ht="14.25" customHeight="1">
      <c r="B950" s="1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Y950" s="6"/>
      <c r="Z950" s="6"/>
      <c r="AA950" s="6"/>
      <c r="AB950" s="6"/>
      <c r="AC950" s="6"/>
    </row>
    <row r="951" ht="14.25" customHeight="1">
      <c r="B951" s="1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Y951" s="6"/>
      <c r="Z951" s="6"/>
      <c r="AA951" s="6"/>
      <c r="AB951" s="6"/>
      <c r="AC951" s="6"/>
    </row>
    <row r="952" ht="14.25" customHeight="1">
      <c r="B952" s="1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Y952" s="6"/>
      <c r="Z952" s="6"/>
      <c r="AA952" s="6"/>
      <c r="AB952" s="6"/>
      <c r="AC952" s="6"/>
    </row>
    <row r="953" ht="14.25" customHeight="1">
      <c r="B953" s="1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Y953" s="6"/>
      <c r="Z953" s="6"/>
      <c r="AA953" s="6"/>
      <c r="AB953" s="6"/>
      <c r="AC953" s="6"/>
    </row>
    <row r="954" ht="14.25" customHeight="1">
      <c r="B954" s="1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Y954" s="6"/>
      <c r="Z954" s="6"/>
      <c r="AA954" s="6"/>
      <c r="AB954" s="6"/>
      <c r="AC954" s="6"/>
    </row>
    <row r="955" ht="14.25" customHeight="1">
      <c r="B955" s="1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Y955" s="6"/>
      <c r="Z955" s="6"/>
      <c r="AA955" s="6"/>
      <c r="AB955" s="6"/>
      <c r="AC955" s="6"/>
    </row>
    <row r="956" ht="14.25" customHeight="1">
      <c r="B956" s="1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Y956" s="6"/>
      <c r="Z956" s="6"/>
      <c r="AA956" s="6"/>
      <c r="AB956" s="6"/>
      <c r="AC956" s="6"/>
    </row>
    <row r="957" ht="14.25" customHeight="1">
      <c r="B957" s="1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Y957" s="6"/>
      <c r="Z957" s="6"/>
      <c r="AA957" s="6"/>
      <c r="AB957" s="6"/>
      <c r="AC957" s="6"/>
    </row>
    <row r="958" ht="14.25" customHeight="1">
      <c r="B958" s="1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Y958" s="6"/>
      <c r="Z958" s="6"/>
      <c r="AA958" s="6"/>
      <c r="AB958" s="6"/>
      <c r="AC958" s="6"/>
    </row>
    <row r="959" ht="14.25" customHeight="1">
      <c r="B959" s="1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Y959" s="6"/>
      <c r="Z959" s="6"/>
      <c r="AA959" s="6"/>
      <c r="AB959" s="6"/>
      <c r="AC959" s="6"/>
    </row>
    <row r="960" ht="14.25" customHeight="1">
      <c r="B960" s="1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Y960" s="6"/>
      <c r="Z960" s="6"/>
      <c r="AA960" s="6"/>
      <c r="AB960" s="6"/>
      <c r="AC960" s="6"/>
    </row>
    <row r="961" ht="14.25" customHeight="1">
      <c r="B961" s="1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Y961" s="6"/>
      <c r="Z961" s="6"/>
      <c r="AA961" s="6"/>
      <c r="AB961" s="6"/>
      <c r="AC961" s="6"/>
    </row>
    <row r="962" ht="14.25" customHeight="1">
      <c r="B962" s="1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Y962" s="6"/>
      <c r="Z962" s="6"/>
      <c r="AA962" s="6"/>
      <c r="AB962" s="6"/>
      <c r="AC962" s="6"/>
    </row>
    <row r="963" ht="14.25" customHeight="1">
      <c r="B963" s="1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Y963" s="6"/>
      <c r="Z963" s="6"/>
      <c r="AA963" s="6"/>
      <c r="AB963" s="6"/>
      <c r="AC963" s="6"/>
    </row>
    <row r="964" ht="14.25" customHeight="1">
      <c r="B964" s="1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Y964" s="6"/>
      <c r="Z964" s="6"/>
      <c r="AA964" s="6"/>
      <c r="AB964" s="6"/>
      <c r="AC964" s="6"/>
    </row>
    <row r="965" ht="14.25" customHeight="1">
      <c r="B965" s="1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Y965" s="6"/>
      <c r="Z965" s="6"/>
      <c r="AA965" s="6"/>
      <c r="AB965" s="6"/>
      <c r="AC965" s="6"/>
    </row>
    <row r="966" ht="14.25" customHeight="1">
      <c r="B966" s="1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Y966" s="6"/>
      <c r="Z966" s="6"/>
      <c r="AA966" s="6"/>
      <c r="AB966" s="6"/>
      <c r="AC966" s="6"/>
    </row>
    <row r="967" ht="14.25" customHeight="1">
      <c r="B967" s="1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Y967" s="6"/>
      <c r="Z967" s="6"/>
      <c r="AA967" s="6"/>
      <c r="AB967" s="6"/>
      <c r="AC967" s="6"/>
    </row>
    <row r="968" ht="14.25" customHeight="1">
      <c r="B968" s="1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Y968" s="6"/>
      <c r="Z968" s="6"/>
      <c r="AA968" s="6"/>
      <c r="AB968" s="6"/>
      <c r="AC968" s="6"/>
    </row>
    <row r="969" ht="14.25" customHeight="1">
      <c r="B969" s="1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Y969" s="6"/>
      <c r="Z969" s="6"/>
      <c r="AA969" s="6"/>
      <c r="AB969" s="6"/>
      <c r="AC969" s="6"/>
    </row>
    <row r="970" ht="14.25" customHeight="1">
      <c r="B970" s="1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Y970" s="6"/>
      <c r="Z970" s="6"/>
      <c r="AA970" s="6"/>
      <c r="AB970" s="6"/>
      <c r="AC970" s="6"/>
    </row>
    <row r="971" ht="14.25" customHeight="1">
      <c r="B971" s="1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Y971" s="6"/>
      <c r="Z971" s="6"/>
      <c r="AA971" s="6"/>
      <c r="AB971" s="6"/>
      <c r="AC971" s="6"/>
    </row>
    <row r="972" ht="14.25" customHeight="1">
      <c r="B972" s="1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Y972" s="6"/>
      <c r="Z972" s="6"/>
      <c r="AA972" s="6"/>
      <c r="AB972" s="6"/>
      <c r="AC972" s="6"/>
    </row>
    <row r="973" ht="14.25" customHeight="1">
      <c r="B973" s="1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Y973" s="6"/>
      <c r="Z973" s="6"/>
      <c r="AA973" s="6"/>
      <c r="AB973" s="6"/>
      <c r="AC973" s="6"/>
    </row>
    <row r="974" ht="14.25" customHeight="1">
      <c r="B974" s="1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Y974" s="6"/>
      <c r="Z974" s="6"/>
      <c r="AA974" s="6"/>
      <c r="AB974" s="6"/>
      <c r="AC974" s="6"/>
    </row>
    <row r="975" ht="14.25" customHeight="1">
      <c r="B975" s="1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Y975" s="6"/>
      <c r="Z975" s="6"/>
      <c r="AA975" s="6"/>
      <c r="AB975" s="6"/>
      <c r="AC975" s="6"/>
    </row>
    <row r="976" ht="14.25" customHeight="1">
      <c r="B976" s="1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Y976" s="6"/>
      <c r="Z976" s="6"/>
      <c r="AA976" s="6"/>
      <c r="AB976" s="6"/>
      <c r="AC976" s="6"/>
    </row>
    <row r="977" ht="14.25" customHeight="1">
      <c r="B977" s="1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Y977" s="6"/>
      <c r="Z977" s="6"/>
      <c r="AA977" s="6"/>
      <c r="AB977" s="6"/>
      <c r="AC977" s="6"/>
    </row>
    <row r="978" ht="14.25" customHeight="1">
      <c r="B978" s="1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Y978" s="6"/>
      <c r="Z978" s="6"/>
      <c r="AA978" s="6"/>
      <c r="AB978" s="6"/>
      <c r="AC978" s="6"/>
    </row>
    <row r="979" ht="14.25" customHeight="1">
      <c r="B979" s="1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Y979" s="6"/>
      <c r="Z979" s="6"/>
      <c r="AA979" s="6"/>
      <c r="AB979" s="6"/>
      <c r="AC979" s="6"/>
    </row>
    <row r="980" ht="14.25" customHeight="1">
      <c r="B980" s="1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Y980" s="6"/>
      <c r="Z980" s="6"/>
      <c r="AA980" s="6"/>
      <c r="AB980" s="6"/>
      <c r="AC980" s="6"/>
    </row>
    <row r="981" ht="14.25" customHeight="1">
      <c r="B981" s="1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Y981" s="6"/>
      <c r="Z981" s="6"/>
      <c r="AA981" s="6"/>
      <c r="AB981" s="6"/>
      <c r="AC981" s="6"/>
    </row>
    <row r="982" ht="14.25" customHeight="1">
      <c r="B982" s="1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Y982" s="6"/>
      <c r="Z982" s="6"/>
      <c r="AA982" s="6"/>
      <c r="AB982" s="6"/>
      <c r="AC982" s="6"/>
    </row>
    <row r="983" ht="14.25" customHeight="1">
      <c r="B983" s="1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Y983" s="6"/>
      <c r="Z983" s="6"/>
      <c r="AA983" s="6"/>
      <c r="AB983" s="6"/>
      <c r="AC983" s="6"/>
    </row>
    <row r="984" ht="14.25" customHeight="1">
      <c r="B984" s="1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Y984" s="6"/>
      <c r="Z984" s="6"/>
      <c r="AA984" s="6"/>
      <c r="AB984" s="6"/>
      <c r="AC984" s="6"/>
    </row>
    <row r="985" ht="14.25" customHeight="1">
      <c r="B985" s="1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Y985" s="6"/>
      <c r="Z985" s="6"/>
      <c r="AA985" s="6"/>
      <c r="AB985" s="6"/>
      <c r="AC985" s="6"/>
    </row>
    <row r="986" ht="14.25" customHeight="1">
      <c r="B986" s="1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Y986" s="6"/>
      <c r="Z986" s="6"/>
      <c r="AA986" s="6"/>
      <c r="AB986" s="6"/>
      <c r="AC986" s="6"/>
    </row>
    <row r="987" ht="14.25" customHeight="1">
      <c r="B987" s="1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Y987" s="6"/>
      <c r="Z987" s="6"/>
      <c r="AA987" s="6"/>
      <c r="AB987" s="6"/>
      <c r="AC987" s="6"/>
    </row>
    <row r="988" ht="14.25" customHeight="1">
      <c r="B988" s="1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Y988" s="6"/>
      <c r="Z988" s="6"/>
      <c r="AA988" s="6"/>
      <c r="AB988" s="6"/>
      <c r="AC988" s="6"/>
    </row>
    <row r="989" ht="14.25" customHeight="1">
      <c r="B989" s="1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Y989" s="6"/>
      <c r="Z989" s="6"/>
      <c r="AA989" s="6"/>
      <c r="AB989" s="6"/>
      <c r="AC989" s="6"/>
    </row>
    <row r="990" ht="14.25" customHeight="1">
      <c r="B990" s="1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Y990" s="6"/>
      <c r="Z990" s="6"/>
      <c r="AA990" s="6"/>
      <c r="AB990" s="6"/>
      <c r="AC990" s="6"/>
    </row>
    <row r="991" ht="14.25" customHeight="1">
      <c r="B991" s="1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Y991" s="6"/>
      <c r="Z991" s="6"/>
      <c r="AA991" s="6"/>
      <c r="AB991" s="6"/>
      <c r="AC991" s="6"/>
    </row>
    <row r="992" ht="14.25" customHeight="1">
      <c r="B992" s="1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Y992" s="6"/>
      <c r="Z992" s="6"/>
      <c r="AA992" s="6"/>
      <c r="AB992" s="6"/>
      <c r="AC992" s="6"/>
    </row>
    <row r="993" ht="14.25" customHeight="1">
      <c r="B993" s="1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Y993" s="6"/>
      <c r="Z993" s="6"/>
      <c r="AA993" s="6"/>
      <c r="AB993" s="6"/>
      <c r="AC993" s="6"/>
    </row>
    <row r="994" ht="14.25" customHeight="1">
      <c r="B994" s="1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Y994" s="6"/>
      <c r="Z994" s="6"/>
      <c r="AA994" s="6"/>
      <c r="AB994" s="6"/>
      <c r="AC994" s="6"/>
    </row>
    <row r="995" ht="14.25" customHeight="1">
      <c r="B995" s="1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Y995" s="6"/>
      <c r="Z995" s="6"/>
      <c r="AA995" s="6"/>
      <c r="AB995" s="6"/>
      <c r="AC995" s="6"/>
    </row>
    <row r="996" ht="14.25" customHeight="1">
      <c r="B996" s="1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Y996" s="6"/>
      <c r="Z996" s="6"/>
      <c r="AA996" s="6"/>
      <c r="AB996" s="6"/>
      <c r="AC996" s="6"/>
    </row>
    <row r="997" ht="14.25" customHeight="1">
      <c r="B997" s="1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Y997" s="6"/>
      <c r="Z997" s="6"/>
      <c r="AA997" s="6"/>
      <c r="AB997" s="6"/>
      <c r="AC997" s="6"/>
    </row>
    <row r="998" ht="14.25" customHeight="1">
      <c r="B998" s="1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Y998" s="6"/>
      <c r="Z998" s="6"/>
      <c r="AA998" s="6"/>
      <c r="AB998" s="6"/>
      <c r="AC998" s="6"/>
    </row>
    <row r="999" ht="14.25" customHeight="1">
      <c r="B999" s="1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Y999" s="6"/>
      <c r="Z999" s="6"/>
      <c r="AA999" s="6"/>
      <c r="AB999" s="6"/>
      <c r="AC999" s="6"/>
    </row>
    <row r="1000" ht="14.25" customHeight="1">
      <c r="B1000" s="1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Y1000" s="6"/>
      <c r="Z1000" s="6"/>
      <c r="AA1000" s="6"/>
      <c r="AB1000" s="6"/>
      <c r="AC1000" s="6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/>
  </sheetViews>
  <sheetFormatPr customHeight="1" defaultColWidth="14.43" defaultRowHeight="15.0"/>
  <cols>
    <col customWidth="1" min="1" max="2" width="1.86"/>
    <col customWidth="1" min="3" max="3" width="37.14"/>
    <col customWidth="1" min="4" max="11" width="12.0"/>
    <col customWidth="1" min="12" max="31" width="13.43"/>
  </cols>
  <sheetData>
    <row r="1" ht="14.25" customHeight="1">
      <c r="C1" s="153" t="s">
        <v>116</v>
      </c>
      <c r="D1" s="91" t="s">
        <v>98</v>
      </c>
      <c r="E1" s="91" t="s">
        <v>99</v>
      </c>
      <c r="F1" s="91" t="s">
        <v>69</v>
      </c>
      <c r="G1" s="91" t="s">
        <v>101</v>
      </c>
      <c r="H1" s="92" t="s">
        <v>67</v>
      </c>
      <c r="I1" s="154" t="s">
        <v>68</v>
      </c>
      <c r="J1" s="155" t="s">
        <v>69</v>
      </c>
      <c r="K1" s="95" t="s">
        <v>101</v>
      </c>
      <c r="L1" s="95" t="s">
        <v>102</v>
      </c>
      <c r="M1" s="95" t="s">
        <v>103</v>
      </c>
      <c r="N1" s="95" t="s">
        <v>104</v>
      </c>
      <c r="O1" s="95" t="s">
        <v>105</v>
      </c>
      <c r="P1" s="95" t="s">
        <v>117</v>
      </c>
      <c r="Q1" s="95" t="s">
        <v>118</v>
      </c>
      <c r="R1" s="95" t="s">
        <v>119</v>
      </c>
      <c r="S1" s="95" t="s">
        <v>120</v>
      </c>
      <c r="T1" s="95" t="s">
        <v>121</v>
      </c>
      <c r="U1" s="95" t="s">
        <v>122</v>
      </c>
      <c r="V1" s="95" t="s">
        <v>123</v>
      </c>
      <c r="W1" s="95" t="s">
        <v>124</v>
      </c>
      <c r="X1" s="95" t="s">
        <v>125</v>
      </c>
      <c r="Y1" s="95" t="s">
        <v>126</v>
      </c>
      <c r="Z1" s="95" t="s">
        <v>127</v>
      </c>
      <c r="AA1" s="95" t="s">
        <v>128</v>
      </c>
      <c r="AB1" s="95" t="s">
        <v>129</v>
      </c>
      <c r="AC1" s="95" t="s">
        <v>130</v>
      </c>
      <c r="AD1" s="95" t="s">
        <v>131</v>
      </c>
      <c r="AE1" s="95" t="s">
        <v>132</v>
      </c>
    </row>
    <row r="2" ht="14.25" customHeight="1">
      <c r="A2" s="23" t="s">
        <v>2</v>
      </c>
      <c r="C2" s="156" t="s">
        <v>133</v>
      </c>
      <c r="D2" s="144"/>
      <c r="E2" s="144"/>
      <c r="F2" s="144"/>
      <c r="G2" s="144"/>
      <c r="H2" s="144"/>
      <c r="I2" s="144"/>
      <c r="J2" s="144"/>
      <c r="K2" s="144"/>
      <c r="L2" s="144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</row>
    <row r="3" ht="14.25" customHeight="1">
      <c r="C3" s="23" t="s">
        <v>134</v>
      </c>
      <c r="D3" s="158">
        <f>'Enterprise TAM Build'!$H$25</f>
        <v>961690.0843</v>
      </c>
      <c r="E3" s="158">
        <f>'Enterprise TAM Build'!$H$25</f>
        <v>961690.0843</v>
      </c>
      <c r="F3" s="158">
        <f>'Enterprise TAM Build'!$H$25</f>
        <v>961690.0843</v>
      </c>
      <c r="G3" s="158">
        <f>'Enterprise TAM Build'!$H$25</f>
        <v>961690.0843</v>
      </c>
      <c r="H3" s="158">
        <f>'Enterprise TAM Build'!$I$25</f>
        <v>980923.886</v>
      </c>
      <c r="I3" s="158">
        <f>'Enterprise TAM Build'!$I$25</f>
        <v>980923.886</v>
      </c>
      <c r="J3" s="158">
        <f>'Enterprise TAM Build'!$I$25</f>
        <v>980923.886</v>
      </c>
      <c r="K3" s="158">
        <f>'Enterprise TAM Build'!$I$25</f>
        <v>980923.886</v>
      </c>
      <c r="L3" s="158">
        <f>'Enterprise TAM Build'!J25</f>
        <v>1000542.364</v>
      </c>
      <c r="M3" s="158">
        <f t="shared" ref="M3:O3" si="1">L3</f>
        <v>1000542.364</v>
      </c>
      <c r="N3" s="158">
        <f t="shared" si="1"/>
        <v>1000542.364</v>
      </c>
      <c r="O3" s="158">
        <f t="shared" si="1"/>
        <v>1000542.364</v>
      </c>
      <c r="P3" s="158">
        <f>'Enterprise TAM Build'!K25</f>
        <v>1020553.211</v>
      </c>
      <c r="Q3" s="158">
        <f t="shared" ref="Q3:S3" si="2">P3</f>
        <v>1020553.211</v>
      </c>
      <c r="R3" s="158">
        <f t="shared" si="2"/>
        <v>1020553.211</v>
      </c>
      <c r="S3" s="158">
        <f t="shared" si="2"/>
        <v>1020553.211</v>
      </c>
      <c r="T3" s="158">
        <f>'Enterprise TAM Build'!L25</f>
        <v>1040964.275</v>
      </c>
      <c r="U3" s="158">
        <f t="shared" ref="U3:W3" si="3">T3</f>
        <v>1040964.275</v>
      </c>
      <c r="V3" s="158">
        <f t="shared" si="3"/>
        <v>1040964.275</v>
      </c>
      <c r="W3" s="158">
        <f t="shared" si="3"/>
        <v>1040964.275</v>
      </c>
      <c r="X3" s="158">
        <f>'Enterprise TAM Build'!M25</f>
        <v>1061783.561</v>
      </c>
      <c r="Y3" s="158">
        <f t="shared" ref="Y3:AA3" si="4">X3</f>
        <v>1061783.561</v>
      </c>
      <c r="Z3" s="158">
        <f t="shared" si="4"/>
        <v>1061783.561</v>
      </c>
      <c r="AA3" s="158">
        <f t="shared" si="4"/>
        <v>1061783.561</v>
      </c>
      <c r="AB3" s="158">
        <f>'Enterprise TAM Build'!N25</f>
        <v>1083019.232</v>
      </c>
      <c r="AC3" s="158">
        <f t="shared" ref="AC3:AE3" si="5">AB3</f>
        <v>1083019.232</v>
      </c>
      <c r="AD3" s="158">
        <f t="shared" si="5"/>
        <v>1083019.232</v>
      </c>
      <c r="AE3" s="158">
        <f t="shared" si="5"/>
        <v>1083019.232</v>
      </c>
    </row>
    <row r="4" ht="14.25" customHeight="1">
      <c r="A4" s="23" t="s">
        <v>2</v>
      </c>
      <c r="C4" s="159" t="s">
        <v>10</v>
      </c>
      <c r="D4" s="160">
        <f>'Pro-Forma Income Statement'!D4</f>
        <v>63055.2</v>
      </c>
      <c r="E4" s="160">
        <f>'Pro-Forma Income Statement'!E4</f>
        <v>69203.2</v>
      </c>
      <c r="F4" s="160">
        <f>'Pro-Forma Income Statement'!F4</f>
        <v>85603.2</v>
      </c>
      <c r="G4" s="160">
        <f>'Pro-Forma Income Statement'!G4</f>
        <v>82075.2</v>
      </c>
      <c r="H4" s="160">
        <f>'Pro-Forma Income Statement'!H4</f>
        <v>88232.8</v>
      </c>
      <c r="I4" s="160">
        <f>'Pro-Forma Income Statement'!I4</f>
        <v>94000.8</v>
      </c>
      <c r="J4" s="160">
        <f>'Pro-Forma Income Statement'!J4</f>
        <v>103312</v>
      </c>
      <c r="K4" s="161">
        <f t="shared" ref="K4:AE4" si="6">K5*K3</f>
        <v>108477.6</v>
      </c>
      <c r="L4" s="161">
        <f t="shared" si="6"/>
        <v>116179.5096</v>
      </c>
      <c r="M4" s="161">
        <f t="shared" si="6"/>
        <v>121988.4851</v>
      </c>
      <c r="N4" s="161">
        <f t="shared" si="6"/>
        <v>128087.9093</v>
      </c>
      <c r="O4" s="161">
        <f t="shared" si="6"/>
        <v>134492.3048</v>
      </c>
      <c r="P4" s="161">
        <f t="shared" si="6"/>
        <v>144041.2584</v>
      </c>
      <c r="Q4" s="161">
        <f t="shared" si="6"/>
        <v>151243.3214</v>
      </c>
      <c r="R4" s="161">
        <f t="shared" si="6"/>
        <v>158805.4874</v>
      </c>
      <c r="S4" s="161">
        <f t="shared" si="6"/>
        <v>166745.7618</v>
      </c>
      <c r="T4" s="161">
        <f t="shared" si="6"/>
        <v>178584.7109</v>
      </c>
      <c r="U4" s="161">
        <f t="shared" si="6"/>
        <v>187513.9464</v>
      </c>
      <c r="V4" s="161">
        <f t="shared" si="6"/>
        <v>196889.6438</v>
      </c>
      <c r="W4" s="161">
        <f t="shared" si="6"/>
        <v>206734.1259</v>
      </c>
      <c r="X4" s="161">
        <f t="shared" si="6"/>
        <v>221412.2489</v>
      </c>
      <c r="Y4" s="161">
        <f t="shared" si="6"/>
        <v>232482.8613</v>
      </c>
      <c r="Z4" s="161">
        <f t="shared" si="6"/>
        <v>244107.0044</v>
      </c>
      <c r="AA4" s="161">
        <f t="shared" si="6"/>
        <v>256312.3546</v>
      </c>
      <c r="AB4" s="161">
        <f t="shared" si="6"/>
        <v>274510.5318</v>
      </c>
      <c r="AC4" s="161">
        <f t="shared" si="6"/>
        <v>288236.0584</v>
      </c>
      <c r="AD4" s="161">
        <f t="shared" si="6"/>
        <v>302647.8613</v>
      </c>
      <c r="AE4" s="161">
        <f t="shared" si="6"/>
        <v>317780.2544</v>
      </c>
    </row>
    <row r="5" ht="14.25" customHeight="1">
      <c r="C5" s="23" t="s">
        <v>135</v>
      </c>
      <c r="D5" s="84">
        <f t="shared" ref="D5:J5" si="7">D4/D3</f>
        <v>0.06556706888</v>
      </c>
      <c r="E5" s="84">
        <f t="shared" si="7"/>
        <v>0.0719599808</v>
      </c>
      <c r="F5" s="84">
        <f t="shared" si="7"/>
        <v>0.0890132917</v>
      </c>
      <c r="G5" s="84">
        <f t="shared" si="7"/>
        <v>0.08534475018</v>
      </c>
      <c r="H5" s="84">
        <f t="shared" si="7"/>
        <v>0.0899486711</v>
      </c>
      <c r="I5" s="84">
        <f t="shared" si="7"/>
        <v>0.09582884191</v>
      </c>
      <c r="J5" s="84">
        <f t="shared" si="7"/>
        <v>0.1053211176</v>
      </c>
      <c r="K5" s="8">
        <f t="shared" ref="K5:AE5" si="8">(1+K6)*J5</f>
        <v>0.1105871735</v>
      </c>
      <c r="L5" s="8">
        <f t="shared" si="8"/>
        <v>0.1161165322</v>
      </c>
      <c r="M5" s="8">
        <f t="shared" si="8"/>
        <v>0.1219223588</v>
      </c>
      <c r="N5" s="8">
        <f t="shared" si="8"/>
        <v>0.1280184768</v>
      </c>
      <c r="O5" s="8">
        <f t="shared" si="8"/>
        <v>0.1344194006</v>
      </c>
      <c r="P5" s="8">
        <f t="shared" si="8"/>
        <v>0.1411403706</v>
      </c>
      <c r="Q5" s="8">
        <f t="shared" si="8"/>
        <v>0.1481973892</v>
      </c>
      <c r="R5" s="8">
        <f t="shared" si="8"/>
        <v>0.1556072586</v>
      </c>
      <c r="S5" s="8">
        <f t="shared" si="8"/>
        <v>0.1633876215</v>
      </c>
      <c r="T5" s="8">
        <f t="shared" si="8"/>
        <v>0.1715570026</v>
      </c>
      <c r="U5" s="8">
        <f t="shared" si="8"/>
        <v>0.1801348528</v>
      </c>
      <c r="V5" s="8">
        <f t="shared" si="8"/>
        <v>0.1891415954</v>
      </c>
      <c r="W5" s="8">
        <f t="shared" si="8"/>
        <v>0.1985986752</v>
      </c>
      <c r="X5" s="8">
        <f t="shared" si="8"/>
        <v>0.2085286089</v>
      </c>
      <c r="Y5" s="8">
        <f t="shared" si="8"/>
        <v>0.2189550394</v>
      </c>
      <c r="Z5" s="8">
        <f t="shared" si="8"/>
        <v>0.2299027913</v>
      </c>
      <c r="AA5" s="8">
        <f t="shared" si="8"/>
        <v>0.2413979309</v>
      </c>
      <c r="AB5" s="8">
        <f t="shared" si="8"/>
        <v>0.2534678274</v>
      </c>
      <c r="AC5" s="8">
        <f t="shared" si="8"/>
        <v>0.2661412188</v>
      </c>
      <c r="AD5" s="8">
        <f t="shared" si="8"/>
        <v>0.2794482798</v>
      </c>
      <c r="AE5" s="8">
        <f t="shared" si="8"/>
        <v>0.2934206937</v>
      </c>
    </row>
    <row r="6" ht="14.25" customHeight="1">
      <c r="C6" s="162" t="s">
        <v>136</v>
      </c>
      <c r="E6" s="8">
        <f t="shared" ref="E6:J6" si="9">E5/D5-1</f>
        <v>0.09750187138</v>
      </c>
      <c r="F6" s="8">
        <f t="shared" si="9"/>
        <v>0.2369832609</v>
      </c>
      <c r="G6" s="8">
        <f t="shared" si="9"/>
        <v>-0.04121341258</v>
      </c>
      <c r="H6" s="8">
        <f t="shared" si="9"/>
        <v>0.05394498092</v>
      </c>
      <c r="I6" s="8">
        <f t="shared" si="9"/>
        <v>0.06537251453</v>
      </c>
      <c r="J6" s="8">
        <f t="shared" si="9"/>
        <v>0.09905447613</v>
      </c>
      <c r="K6" s="163">
        <f>'DCF Model'!N26</f>
        <v>0.05</v>
      </c>
      <c r="L6" s="74">
        <f t="shared" ref="L6:AE6" si="10">K6</f>
        <v>0.05</v>
      </c>
      <c r="M6" s="74">
        <f t="shared" si="10"/>
        <v>0.05</v>
      </c>
      <c r="N6" s="74">
        <f t="shared" si="10"/>
        <v>0.05</v>
      </c>
      <c r="O6" s="74">
        <f t="shared" si="10"/>
        <v>0.05</v>
      </c>
      <c r="P6" s="74">
        <f t="shared" si="10"/>
        <v>0.05</v>
      </c>
      <c r="Q6" s="74">
        <f t="shared" si="10"/>
        <v>0.05</v>
      </c>
      <c r="R6" s="74">
        <f t="shared" si="10"/>
        <v>0.05</v>
      </c>
      <c r="S6" s="74">
        <f t="shared" si="10"/>
        <v>0.05</v>
      </c>
      <c r="T6" s="74">
        <f t="shared" si="10"/>
        <v>0.05</v>
      </c>
      <c r="U6" s="74">
        <f t="shared" si="10"/>
        <v>0.05</v>
      </c>
      <c r="V6" s="74">
        <f t="shared" si="10"/>
        <v>0.05</v>
      </c>
      <c r="W6" s="74">
        <f t="shared" si="10"/>
        <v>0.05</v>
      </c>
      <c r="X6" s="74">
        <f t="shared" si="10"/>
        <v>0.05</v>
      </c>
      <c r="Y6" s="74">
        <f t="shared" si="10"/>
        <v>0.05</v>
      </c>
      <c r="Z6" s="74">
        <f t="shared" si="10"/>
        <v>0.05</v>
      </c>
      <c r="AA6" s="74">
        <f t="shared" si="10"/>
        <v>0.05</v>
      </c>
      <c r="AB6" s="74">
        <f t="shared" si="10"/>
        <v>0.05</v>
      </c>
      <c r="AC6" s="74">
        <f t="shared" si="10"/>
        <v>0.05</v>
      </c>
      <c r="AD6" s="74">
        <f t="shared" si="10"/>
        <v>0.05</v>
      </c>
      <c r="AE6" s="74">
        <f t="shared" si="10"/>
        <v>0.05</v>
      </c>
    </row>
    <row r="7" ht="14.25" customHeight="1"/>
    <row r="8" ht="14.25" customHeight="1">
      <c r="A8" s="23" t="s">
        <v>2</v>
      </c>
      <c r="C8" s="156" t="s">
        <v>137</v>
      </c>
      <c r="D8" s="144"/>
      <c r="E8" s="144"/>
      <c r="F8" s="144"/>
      <c r="G8" s="144"/>
      <c r="H8" s="144"/>
      <c r="I8" s="144"/>
      <c r="J8" s="144"/>
      <c r="K8" s="144"/>
      <c r="L8" s="144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</row>
    <row r="9" ht="14.25" customHeight="1">
      <c r="C9" s="23" t="s">
        <v>138</v>
      </c>
      <c r="D9" s="74"/>
      <c r="E9" s="74"/>
      <c r="F9" s="74"/>
      <c r="G9" s="74"/>
      <c r="H9" s="74"/>
      <c r="I9" s="74"/>
      <c r="J9" s="164">
        <v>912.0</v>
      </c>
      <c r="K9" s="165">
        <f t="shared" ref="K9:AE9" si="11">J9*(1+K10)</f>
        <v>923.4</v>
      </c>
      <c r="L9" s="165">
        <f t="shared" si="11"/>
        <v>934.9425</v>
      </c>
      <c r="M9" s="165">
        <f t="shared" si="11"/>
        <v>946.6292813</v>
      </c>
      <c r="N9" s="165">
        <f t="shared" si="11"/>
        <v>958.4621473</v>
      </c>
      <c r="O9" s="165">
        <f t="shared" si="11"/>
        <v>977.6313902</v>
      </c>
      <c r="P9" s="165">
        <f t="shared" si="11"/>
        <v>997.184018</v>
      </c>
      <c r="Q9" s="165">
        <f t="shared" si="11"/>
        <v>1017.127698</v>
      </c>
      <c r="R9" s="165">
        <f t="shared" si="11"/>
        <v>1037.470252</v>
      </c>
      <c r="S9" s="165">
        <f t="shared" si="11"/>
        <v>1058.219657</v>
      </c>
      <c r="T9" s="165">
        <f t="shared" si="11"/>
        <v>1079.384051</v>
      </c>
      <c r="U9" s="165">
        <f t="shared" si="11"/>
        <v>1100.971732</v>
      </c>
      <c r="V9" s="165">
        <f t="shared" si="11"/>
        <v>1122.991166</v>
      </c>
      <c r="W9" s="165">
        <f t="shared" si="11"/>
        <v>1145.45099</v>
      </c>
      <c r="X9" s="165">
        <f t="shared" si="11"/>
        <v>1168.360009</v>
      </c>
      <c r="Y9" s="165">
        <f t="shared" si="11"/>
        <v>1191.727209</v>
      </c>
      <c r="Z9" s="165">
        <f t="shared" si="11"/>
        <v>1215.561754</v>
      </c>
      <c r="AA9" s="165">
        <f t="shared" si="11"/>
        <v>1239.872989</v>
      </c>
      <c r="AB9" s="165">
        <f t="shared" si="11"/>
        <v>1264.670449</v>
      </c>
      <c r="AC9" s="165">
        <f t="shared" si="11"/>
        <v>1289.963857</v>
      </c>
      <c r="AD9" s="165">
        <f t="shared" si="11"/>
        <v>1315.763135</v>
      </c>
      <c r="AE9" s="165">
        <f t="shared" si="11"/>
        <v>1342.078397</v>
      </c>
    </row>
    <row r="10" ht="14.25" customHeight="1">
      <c r="C10" s="162" t="s">
        <v>136</v>
      </c>
      <c r="D10" s="74"/>
      <c r="E10" s="74"/>
      <c r="F10" s="74"/>
      <c r="G10" s="74"/>
      <c r="H10" s="74"/>
      <c r="I10" s="74"/>
      <c r="J10" s="164"/>
      <c r="K10" s="166">
        <f>'DCF Model'!N27</f>
        <v>0.0125</v>
      </c>
      <c r="L10" s="167">
        <f t="shared" ref="L10:N10" si="12">K10</f>
        <v>0.0125</v>
      </c>
      <c r="M10" s="167">
        <f t="shared" si="12"/>
        <v>0.0125</v>
      </c>
      <c r="N10" s="167">
        <f t="shared" si="12"/>
        <v>0.0125</v>
      </c>
      <c r="O10" s="167">
        <f>N10+0.0075</f>
        <v>0.02</v>
      </c>
      <c r="P10" s="167">
        <f t="shared" ref="P10:AE10" si="13">O10</f>
        <v>0.02</v>
      </c>
      <c r="Q10" s="167">
        <f t="shared" si="13"/>
        <v>0.02</v>
      </c>
      <c r="R10" s="167">
        <f t="shared" si="13"/>
        <v>0.02</v>
      </c>
      <c r="S10" s="167">
        <f t="shared" si="13"/>
        <v>0.02</v>
      </c>
      <c r="T10" s="167">
        <f t="shared" si="13"/>
        <v>0.02</v>
      </c>
      <c r="U10" s="167">
        <f t="shared" si="13"/>
        <v>0.02</v>
      </c>
      <c r="V10" s="167">
        <f t="shared" si="13"/>
        <v>0.02</v>
      </c>
      <c r="W10" s="167">
        <f t="shared" si="13"/>
        <v>0.02</v>
      </c>
      <c r="X10" s="167">
        <f t="shared" si="13"/>
        <v>0.02</v>
      </c>
      <c r="Y10" s="167">
        <f t="shared" si="13"/>
        <v>0.02</v>
      </c>
      <c r="Z10" s="167">
        <f t="shared" si="13"/>
        <v>0.02</v>
      </c>
      <c r="AA10" s="167">
        <f t="shared" si="13"/>
        <v>0.02</v>
      </c>
      <c r="AB10" s="167">
        <f t="shared" si="13"/>
        <v>0.02</v>
      </c>
      <c r="AC10" s="167">
        <f t="shared" si="13"/>
        <v>0.02</v>
      </c>
      <c r="AD10" s="167">
        <f t="shared" si="13"/>
        <v>0.02</v>
      </c>
      <c r="AE10" s="167">
        <f t="shared" si="13"/>
        <v>0.02</v>
      </c>
    </row>
    <row r="11" ht="14.25" customHeight="1">
      <c r="C11" s="23" t="s">
        <v>139</v>
      </c>
      <c r="D11" s="74"/>
      <c r="E11" s="74"/>
      <c r="F11" s="74"/>
      <c r="G11" s="74"/>
      <c r="H11" s="74"/>
      <c r="I11" s="74"/>
      <c r="J11" s="168">
        <f>J13/J9</f>
        <v>28.32017544</v>
      </c>
      <c r="K11" s="168">
        <f t="shared" ref="K11:O11" si="14">J11</f>
        <v>28.32017544</v>
      </c>
      <c r="L11" s="168">
        <f t="shared" si="14"/>
        <v>28.32017544</v>
      </c>
      <c r="M11" s="168">
        <f t="shared" si="14"/>
        <v>28.32017544</v>
      </c>
      <c r="N11" s="168">
        <f t="shared" si="14"/>
        <v>28.32017544</v>
      </c>
      <c r="O11" s="168">
        <f t="shared" si="14"/>
        <v>28.32017544</v>
      </c>
      <c r="P11" s="102">
        <f t="shared" ref="P11:AE11" si="15">L11*(1+P12)</f>
        <v>29.73618421</v>
      </c>
      <c r="Q11" s="102">
        <f t="shared" si="15"/>
        <v>29.73618421</v>
      </c>
      <c r="R11" s="102">
        <f t="shared" si="15"/>
        <v>29.73618421</v>
      </c>
      <c r="S11" s="102">
        <f t="shared" si="15"/>
        <v>29.73618421</v>
      </c>
      <c r="T11" s="102">
        <f t="shared" si="15"/>
        <v>31.22299342</v>
      </c>
      <c r="U11" s="102">
        <f t="shared" si="15"/>
        <v>31.22299342</v>
      </c>
      <c r="V11" s="102">
        <f t="shared" si="15"/>
        <v>31.22299342</v>
      </c>
      <c r="W11" s="102">
        <f t="shared" si="15"/>
        <v>31.22299342</v>
      </c>
      <c r="X11" s="102">
        <f t="shared" si="15"/>
        <v>32.78414309</v>
      </c>
      <c r="Y11" s="102">
        <f t="shared" si="15"/>
        <v>32.78414309</v>
      </c>
      <c r="Z11" s="102">
        <f t="shared" si="15"/>
        <v>32.78414309</v>
      </c>
      <c r="AA11" s="102">
        <f t="shared" si="15"/>
        <v>32.78414309</v>
      </c>
      <c r="AB11" s="102">
        <f t="shared" si="15"/>
        <v>34.42335025</v>
      </c>
      <c r="AC11" s="102">
        <f t="shared" si="15"/>
        <v>34.42335025</v>
      </c>
      <c r="AD11" s="102">
        <f t="shared" si="15"/>
        <v>34.42335025</v>
      </c>
      <c r="AE11" s="102">
        <f t="shared" si="15"/>
        <v>34.42335025</v>
      </c>
    </row>
    <row r="12" ht="14.25" customHeight="1">
      <c r="C12" s="162" t="s">
        <v>140</v>
      </c>
      <c r="D12" s="74"/>
      <c r="E12" s="74"/>
      <c r="F12" s="74"/>
      <c r="G12" s="74"/>
      <c r="H12" s="74"/>
      <c r="I12" s="74"/>
      <c r="J12" s="164"/>
      <c r="K12" s="74"/>
      <c r="L12" s="74"/>
      <c r="M12" s="74"/>
      <c r="N12" s="74"/>
      <c r="O12" s="74"/>
      <c r="P12" s="74">
        <v>0.05</v>
      </c>
      <c r="Q12" s="74">
        <f t="shared" ref="Q12:AE12" si="16">P12</f>
        <v>0.05</v>
      </c>
      <c r="R12" s="74">
        <f t="shared" si="16"/>
        <v>0.05</v>
      </c>
      <c r="S12" s="74">
        <f t="shared" si="16"/>
        <v>0.05</v>
      </c>
      <c r="T12" s="74">
        <f t="shared" si="16"/>
        <v>0.05</v>
      </c>
      <c r="U12" s="74">
        <f t="shared" si="16"/>
        <v>0.05</v>
      </c>
      <c r="V12" s="74">
        <f t="shared" si="16"/>
        <v>0.05</v>
      </c>
      <c r="W12" s="74">
        <f t="shared" si="16"/>
        <v>0.05</v>
      </c>
      <c r="X12" s="74">
        <f t="shared" si="16"/>
        <v>0.05</v>
      </c>
      <c r="Y12" s="74">
        <f t="shared" si="16"/>
        <v>0.05</v>
      </c>
      <c r="Z12" s="74">
        <f t="shared" si="16"/>
        <v>0.05</v>
      </c>
      <c r="AA12" s="74">
        <f t="shared" si="16"/>
        <v>0.05</v>
      </c>
      <c r="AB12" s="74">
        <f t="shared" si="16"/>
        <v>0.05</v>
      </c>
      <c r="AC12" s="74">
        <f t="shared" si="16"/>
        <v>0.05</v>
      </c>
      <c r="AD12" s="74">
        <f t="shared" si="16"/>
        <v>0.05</v>
      </c>
      <c r="AE12" s="74">
        <f t="shared" si="16"/>
        <v>0.05</v>
      </c>
    </row>
    <row r="13" ht="14.25" customHeight="1">
      <c r="A13" s="23" t="s">
        <v>2</v>
      </c>
      <c r="C13" s="159" t="s">
        <v>6</v>
      </c>
      <c r="D13" s="169"/>
      <c r="E13" s="169"/>
      <c r="F13" s="169"/>
      <c r="G13" s="169"/>
      <c r="H13" s="169"/>
      <c r="I13" s="169"/>
      <c r="J13" s="160">
        <f>'Pro-Forma Income Statement'!J3</f>
        <v>25828</v>
      </c>
      <c r="K13" s="161">
        <f t="shared" ref="K13:AE13" si="17">K9*K11</f>
        <v>26150.85</v>
      </c>
      <c r="L13" s="161">
        <f t="shared" si="17"/>
        <v>26477.73563</v>
      </c>
      <c r="M13" s="161">
        <f t="shared" si="17"/>
        <v>26808.70732</v>
      </c>
      <c r="N13" s="161">
        <f t="shared" si="17"/>
        <v>27143.81616</v>
      </c>
      <c r="O13" s="161">
        <f t="shared" si="17"/>
        <v>27686.69249</v>
      </c>
      <c r="P13" s="161">
        <f t="shared" si="17"/>
        <v>29652.44765</v>
      </c>
      <c r="Q13" s="161">
        <f t="shared" si="17"/>
        <v>30245.4966</v>
      </c>
      <c r="R13" s="161">
        <f t="shared" si="17"/>
        <v>30850.40654</v>
      </c>
      <c r="S13" s="161">
        <f t="shared" si="17"/>
        <v>31467.41467</v>
      </c>
      <c r="T13" s="161">
        <f t="shared" si="17"/>
        <v>33701.60111</v>
      </c>
      <c r="U13" s="161">
        <f t="shared" si="17"/>
        <v>34375.63313</v>
      </c>
      <c r="V13" s="161">
        <f t="shared" si="17"/>
        <v>35063.14579</v>
      </c>
      <c r="W13" s="161">
        <f t="shared" si="17"/>
        <v>35764.40871</v>
      </c>
      <c r="X13" s="161">
        <f t="shared" si="17"/>
        <v>38303.68173</v>
      </c>
      <c r="Y13" s="161">
        <f t="shared" si="17"/>
        <v>39069.75536</v>
      </c>
      <c r="Z13" s="161">
        <f t="shared" si="17"/>
        <v>39851.15047</v>
      </c>
      <c r="AA13" s="161">
        <f t="shared" si="17"/>
        <v>40648.17348</v>
      </c>
      <c r="AB13" s="161">
        <f t="shared" si="17"/>
        <v>43534.1938</v>
      </c>
      <c r="AC13" s="161">
        <f t="shared" si="17"/>
        <v>44404.87767</v>
      </c>
      <c r="AD13" s="161">
        <f t="shared" si="17"/>
        <v>45292.97523</v>
      </c>
      <c r="AE13" s="161">
        <f t="shared" si="17"/>
        <v>46198.83473</v>
      </c>
    </row>
    <row r="14" ht="14.25" customHeight="1"/>
    <row r="15" ht="14.25" customHeight="1"/>
    <row r="16" ht="14.25" customHeight="1">
      <c r="AA16" s="170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3864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.86"/>
    <col customWidth="1" min="3" max="3" width="37.29"/>
    <col customWidth="1" min="4" max="4" width="11.71"/>
    <col customWidth="1" min="5" max="7" width="13.43"/>
    <col customWidth="1" min="8" max="9" width="11.71"/>
    <col customWidth="1" min="10" max="14" width="13.43"/>
    <col customWidth="1" min="15" max="26" width="8.86"/>
  </cols>
  <sheetData>
    <row r="1" ht="14.25" customHeight="1">
      <c r="C1" s="2" t="s">
        <v>141</v>
      </c>
      <c r="D1" s="171">
        <v>2019.0</v>
      </c>
      <c r="E1" s="171">
        <f t="shared" ref="E1:N1" si="1">D1+1</f>
        <v>2020</v>
      </c>
      <c r="F1" s="171">
        <f t="shared" si="1"/>
        <v>2021</v>
      </c>
      <c r="G1" s="171">
        <f t="shared" si="1"/>
        <v>2022</v>
      </c>
      <c r="H1" s="172">
        <f t="shared" si="1"/>
        <v>2023</v>
      </c>
      <c r="I1" s="173">
        <f t="shared" si="1"/>
        <v>2024</v>
      </c>
      <c r="J1" s="174">
        <f t="shared" si="1"/>
        <v>2025</v>
      </c>
      <c r="K1" s="174">
        <f t="shared" si="1"/>
        <v>2026</v>
      </c>
      <c r="L1" s="174">
        <f t="shared" si="1"/>
        <v>2027</v>
      </c>
      <c r="M1" s="174">
        <f t="shared" si="1"/>
        <v>2028</v>
      </c>
      <c r="N1" s="174">
        <f t="shared" si="1"/>
        <v>2029</v>
      </c>
    </row>
    <row r="2" ht="14.25" customHeight="1">
      <c r="A2" s="23" t="s">
        <v>2</v>
      </c>
      <c r="B2" s="1"/>
      <c r="C2" s="175" t="s">
        <v>142</v>
      </c>
      <c r="D2" s="144"/>
      <c r="E2" s="144"/>
      <c r="F2" s="144"/>
      <c r="G2" s="144"/>
      <c r="H2" s="144"/>
      <c r="I2" s="144"/>
      <c r="J2" s="144"/>
      <c r="K2" s="144"/>
      <c r="L2" s="144"/>
    </row>
    <row r="3" ht="14.25" customHeight="1">
      <c r="B3" s="1"/>
      <c r="C3" s="175" t="s">
        <v>143</v>
      </c>
      <c r="D3" s="176">
        <v>7543.0</v>
      </c>
      <c r="E3" s="176">
        <v>8199.0</v>
      </c>
      <c r="F3" s="176">
        <v>8224.0</v>
      </c>
      <c r="G3" s="176">
        <v>8245.0</v>
      </c>
      <c r="H3" s="176">
        <v>7727.0</v>
      </c>
      <c r="I3" s="177">
        <f t="shared" ref="I3:N3" si="2">(1+I4)*H3</f>
        <v>7881.54</v>
      </c>
      <c r="J3" s="177">
        <f t="shared" si="2"/>
        <v>8039.1708</v>
      </c>
      <c r="K3" s="177">
        <f t="shared" si="2"/>
        <v>8199.954216</v>
      </c>
      <c r="L3" s="177">
        <f t="shared" si="2"/>
        <v>8363.9533</v>
      </c>
      <c r="M3" s="177">
        <f t="shared" si="2"/>
        <v>8531.232366</v>
      </c>
      <c r="N3" s="177">
        <f t="shared" si="2"/>
        <v>8701.857014</v>
      </c>
    </row>
    <row r="4" ht="14.25" customHeight="1">
      <c r="B4" s="1"/>
      <c r="C4" s="144" t="s">
        <v>144</v>
      </c>
      <c r="D4" s="178">
        <v>0.024724901507947372</v>
      </c>
      <c r="E4" s="178">
        <v>0.0869680498475407</v>
      </c>
      <c r="F4" s="178">
        <v>0.003049152335650618</v>
      </c>
      <c r="G4" s="178">
        <v>0.0025535019455253938</v>
      </c>
      <c r="H4" s="178">
        <v>-0.06282595512431777</v>
      </c>
      <c r="I4" s="179">
        <v>0.02</v>
      </c>
      <c r="J4" s="179">
        <v>0.02</v>
      </c>
      <c r="K4" s="179">
        <v>0.02</v>
      </c>
      <c r="L4" s="179">
        <v>0.02</v>
      </c>
      <c r="M4" s="179">
        <v>0.02</v>
      </c>
      <c r="N4" s="179">
        <v>0.02</v>
      </c>
    </row>
    <row r="5" ht="14.25" customHeight="1">
      <c r="B5" s="1"/>
      <c r="C5" s="144"/>
      <c r="D5" s="178"/>
      <c r="E5" s="178"/>
      <c r="F5" s="178"/>
      <c r="G5" s="178"/>
      <c r="H5" s="178"/>
      <c r="I5" s="179"/>
      <c r="J5" s="179"/>
      <c r="K5" s="179"/>
      <c r="L5" s="179"/>
      <c r="M5" s="179"/>
      <c r="N5" s="179"/>
    </row>
    <row r="6" ht="14.25" customHeight="1">
      <c r="A6" s="23" t="s">
        <v>2</v>
      </c>
      <c r="B6" s="37"/>
      <c r="C6" s="37" t="s">
        <v>145</v>
      </c>
    </row>
    <row r="7" ht="14.25" customHeight="1">
      <c r="B7" s="1"/>
      <c r="C7" s="180" t="s">
        <v>146</v>
      </c>
      <c r="D7" s="70">
        <v>0.21256518</v>
      </c>
      <c r="E7" s="70">
        <v>0.21256518</v>
      </c>
      <c r="F7" s="70">
        <v>0.21256518</v>
      </c>
      <c r="G7" s="70">
        <v>0.21256518</v>
      </c>
      <c r="H7" s="70">
        <v>0.21256518</v>
      </c>
      <c r="I7" s="70">
        <v>0.21256518</v>
      </c>
      <c r="J7" s="70">
        <v>0.21256518</v>
      </c>
      <c r="K7" s="70">
        <v>0.21256518</v>
      </c>
      <c r="L7" s="70">
        <v>0.21256518</v>
      </c>
      <c r="M7" s="70">
        <v>0.21256518</v>
      </c>
      <c r="N7" s="70">
        <v>0.21256518</v>
      </c>
    </row>
    <row r="8" ht="14.25" customHeight="1">
      <c r="B8" s="1"/>
      <c r="C8" s="180" t="s">
        <v>147</v>
      </c>
      <c r="D8" s="165">
        <f t="shared" ref="D8:N8" si="3">D7*D3</f>
        <v>1603.379153</v>
      </c>
      <c r="E8" s="165">
        <f t="shared" si="3"/>
        <v>1742.821911</v>
      </c>
      <c r="F8" s="165">
        <f t="shared" si="3"/>
        <v>1748.13604</v>
      </c>
      <c r="G8" s="165">
        <f t="shared" si="3"/>
        <v>1752.599909</v>
      </c>
      <c r="H8" s="165">
        <f t="shared" si="3"/>
        <v>1642.491146</v>
      </c>
      <c r="I8" s="165">
        <f t="shared" si="3"/>
        <v>1675.340969</v>
      </c>
      <c r="J8" s="165">
        <f t="shared" si="3"/>
        <v>1708.847788</v>
      </c>
      <c r="K8" s="165">
        <f t="shared" si="3"/>
        <v>1743.024744</v>
      </c>
      <c r="L8" s="165">
        <f t="shared" si="3"/>
        <v>1777.885239</v>
      </c>
      <c r="M8" s="165">
        <f t="shared" si="3"/>
        <v>1813.442944</v>
      </c>
      <c r="N8" s="165">
        <f t="shared" si="3"/>
        <v>1849.711802</v>
      </c>
    </row>
    <row r="9" ht="14.25" customHeight="1">
      <c r="B9" s="1"/>
      <c r="C9" s="1"/>
      <c r="D9" s="1"/>
      <c r="F9" s="1"/>
      <c r="G9" s="1"/>
      <c r="H9" s="1"/>
      <c r="I9" s="1"/>
      <c r="J9" s="1"/>
      <c r="K9" s="1"/>
      <c r="L9" s="1"/>
    </row>
    <row r="10" ht="14.25" customHeight="1">
      <c r="A10" s="23" t="s">
        <v>2</v>
      </c>
      <c r="B10" s="37"/>
      <c r="C10" s="37" t="s">
        <v>148</v>
      </c>
    </row>
    <row r="11" ht="14.25" customHeight="1">
      <c r="B11" s="1"/>
      <c r="C11" s="180" t="s">
        <v>146</v>
      </c>
      <c r="D11" s="70">
        <v>0.26843804</v>
      </c>
      <c r="E11" s="70">
        <v>0.26843804</v>
      </c>
      <c r="F11" s="70">
        <v>0.26843804</v>
      </c>
      <c r="G11" s="70">
        <v>0.26843804</v>
      </c>
      <c r="H11" s="70">
        <v>0.26843804</v>
      </c>
      <c r="I11" s="70">
        <v>0.26843804</v>
      </c>
      <c r="J11" s="70">
        <v>0.26843804</v>
      </c>
      <c r="K11" s="70">
        <v>0.26843804</v>
      </c>
      <c r="L11" s="70">
        <v>0.26843804</v>
      </c>
      <c r="M11" s="70">
        <v>0.26843804</v>
      </c>
      <c r="N11" s="70">
        <v>0.26843804</v>
      </c>
    </row>
    <row r="12" ht="14.25" customHeight="1">
      <c r="B12" s="1"/>
      <c r="C12" s="180" t="s">
        <v>149</v>
      </c>
      <c r="D12" s="165">
        <f t="shared" ref="D12:N12" si="4">D11*D3</f>
        <v>2024.828136</v>
      </c>
      <c r="E12" s="165">
        <f t="shared" si="4"/>
        <v>2200.92349</v>
      </c>
      <c r="F12" s="165">
        <f t="shared" si="4"/>
        <v>2207.634441</v>
      </c>
      <c r="G12" s="165">
        <f t="shared" si="4"/>
        <v>2213.27164</v>
      </c>
      <c r="H12" s="165">
        <f t="shared" si="4"/>
        <v>2074.220735</v>
      </c>
      <c r="I12" s="165">
        <f t="shared" si="4"/>
        <v>2115.70515</v>
      </c>
      <c r="J12" s="165">
        <f t="shared" si="4"/>
        <v>2158.019253</v>
      </c>
      <c r="K12" s="165">
        <f t="shared" si="4"/>
        <v>2201.179638</v>
      </c>
      <c r="L12" s="165">
        <f t="shared" si="4"/>
        <v>2245.203231</v>
      </c>
      <c r="M12" s="165">
        <f t="shared" si="4"/>
        <v>2290.107295</v>
      </c>
      <c r="N12" s="165">
        <f t="shared" si="4"/>
        <v>2335.909441</v>
      </c>
    </row>
    <row r="13" ht="14.25" customHeight="1">
      <c r="B13" s="1"/>
      <c r="C13" s="180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</row>
    <row r="14" ht="14.25" customHeight="1">
      <c r="B14" s="1"/>
      <c r="C14" s="181" t="s">
        <v>150</v>
      </c>
      <c r="D14" s="182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ht="14.25" customHeight="1">
      <c r="A15" s="184"/>
      <c r="B15" s="37"/>
      <c r="C15" s="37" t="s">
        <v>151</v>
      </c>
    </row>
    <row r="16" ht="14.25" customHeight="1">
      <c r="B16" s="1"/>
      <c r="C16" s="180" t="s">
        <v>152</v>
      </c>
      <c r="D16" s="165">
        <f t="shared" ref="D16:N16" si="5">D8</f>
        <v>1603.379153</v>
      </c>
      <c r="E16" s="165">
        <f t="shared" si="5"/>
        <v>1742.821911</v>
      </c>
      <c r="F16" s="165">
        <f t="shared" si="5"/>
        <v>1748.13604</v>
      </c>
      <c r="G16" s="165">
        <f t="shared" si="5"/>
        <v>1752.599909</v>
      </c>
      <c r="H16" s="165">
        <f t="shared" si="5"/>
        <v>1642.491146</v>
      </c>
      <c r="I16" s="165">
        <f t="shared" si="5"/>
        <v>1675.340969</v>
      </c>
      <c r="J16" s="165">
        <f t="shared" si="5"/>
        <v>1708.847788</v>
      </c>
      <c r="K16" s="165">
        <f t="shared" si="5"/>
        <v>1743.024744</v>
      </c>
      <c r="L16" s="165">
        <f t="shared" si="5"/>
        <v>1777.885239</v>
      </c>
      <c r="M16" s="165">
        <f t="shared" si="5"/>
        <v>1813.442944</v>
      </c>
      <c r="N16" s="165">
        <f t="shared" si="5"/>
        <v>1849.711802</v>
      </c>
    </row>
    <row r="17" ht="14.25" customHeight="1">
      <c r="B17" s="1"/>
      <c r="C17" s="185" t="s">
        <v>153</v>
      </c>
      <c r="D17" s="186">
        <f t="shared" ref="D17:N17" si="6">290</f>
        <v>290</v>
      </c>
      <c r="E17" s="186">
        <f t="shared" si="6"/>
        <v>290</v>
      </c>
      <c r="F17" s="186">
        <f t="shared" si="6"/>
        <v>290</v>
      </c>
      <c r="G17" s="186">
        <f t="shared" si="6"/>
        <v>290</v>
      </c>
      <c r="H17" s="186">
        <f t="shared" si="6"/>
        <v>290</v>
      </c>
      <c r="I17" s="186">
        <f t="shared" si="6"/>
        <v>290</v>
      </c>
      <c r="J17" s="186">
        <f t="shared" si="6"/>
        <v>290</v>
      </c>
      <c r="K17" s="186">
        <f t="shared" si="6"/>
        <v>290</v>
      </c>
      <c r="L17" s="186">
        <f t="shared" si="6"/>
        <v>290</v>
      </c>
      <c r="M17" s="186">
        <f t="shared" si="6"/>
        <v>290</v>
      </c>
      <c r="N17" s="186">
        <f t="shared" si="6"/>
        <v>290</v>
      </c>
    </row>
    <row r="18" ht="14.25" customHeight="1">
      <c r="A18" s="23" t="s">
        <v>2</v>
      </c>
      <c r="B18" s="1"/>
      <c r="C18" s="180" t="s">
        <v>154</v>
      </c>
      <c r="D18" s="187">
        <f t="shared" ref="D18:N18" si="7">D16*D17</f>
        <v>464979.9543</v>
      </c>
      <c r="E18" s="187">
        <f t="shared" si="7"/>
        <v>505418.3541</v>
      </c>
      <c r="F18" s="187">
        <f t="shared" si="7"/>
        <v>506959.4517</v>
      </c>
      <c r="G18" s="187">
        <f t="shared" si="7"/>
        <v>508253.9736</v>
      </c>
      <c r="H18" s="187">
        <f t="shared" si="7"/>
        <v>476322.4323</v>
      </c>
      <c r="I18" s="187">
        <f t="shared" si="7"/>
        <v>485848.8809</v>
      </c>
      <c r="J18" s="187">
        <f t="shared" si="7"/>
        <v>495565.8586</v>
      </c>
      <c r="K18" s="187">
        <f t="shared" si="7"/>
        <v>505477.1757</v>
      </c>
      <c r="L18" s="187">
        <f t="shared" si="7"/>
        <v>515586.7193</v>
      </c>
      <c r="M18" s="187">
        <f t="shared" si="7"/>
        <v>525898.4536</v>
      </c>
      <c r="N18" s="187">
        <f t="shared" si="7"/>
        <v>536416.4227</v>
      </c>
    </row>
    <row r="19" ht="14.25" customHeight="1">
      <c r="B19" s="1"/>
      <c r="C19" s="180"/>
      <c r="D19" s="188"/>
      <c r="E19" s="43"/>
      <c r="F19" s="43"/>
      <c r="G19" s="43"/>
      <c r="H19" s="43"/>
      <c r="I19" s="126"/>
      <c r="J19" s="126"/>
      <c r="K19" s="126"/>
      <c r="L19" s="126"/>
      <c r="M19" s="126"/>
      <c r="N19" s="126"/>
    </row>
    <row r="20" ht="14.25" customHeight="1">
      <c r="A20" s="180"/>
      <c r="B20" s="180"/>
      <c r="C20" s="189" t="s">
        <v>155</v>
      </c>
    </row>
    <row r="21" ht="14.25" customHeight="1">
      <c r="B21" s="1"/>
      <c r="C21" s="180" t="s">
        <v>152</v>
      </c>
      <c r="D21" s="190">
        <f t="shared" ref="D21:N21" si="8">D12</f>
        <v>2024.828136</v>
      </c>
      <c r="E21" s="190">
        <f t="shared" si="8"/>
        <v>2200.92349</v>
      </c>
      <c r="F21" s="190">
        <f t="shared" si="8"/>
        <v>2207.634441</v>
      </c>
      <c r="G21" s="190">
        <f t="shared" si="8"/>
        <v>2213.27164</v>
      </c>
      <c r="H21" s="190">
        <f t="shared" si="8"/>
        <v>2074.220735</v>
      </c>
      <c r="I21" s="190">
        <f t="shared" si="8"/>
        <v>2115.70515</v>
      </c>
      <c r="J21" s="190">
        <f t="shared" si="8"/>
        <v>2158.019253</v>
      </c>
      <c r="K21" s="190">
        <f t="shared" si="8"/>
        <v>2201.179638</v>
      </c>
      <c r="L21" s="190">
        <f t="shared" si="8"/>
        <v>2245.203231</v>
      </c>
      <c r="M21" s="190">
        <f t="shared" si="8"/>
        <v>2290.107295</v>
      </c>
      <c r="N21" s="190">
        <f t="shared" si="8"/>
        <v>2335.909441</v>
      </c>
    </row>
    <row r="22" ht="14.25" customHeight="1">
      <c r="B22" s="1"/>
      <c r="C22" s="185" t="s">
        <v>156</v>
      </c>
      <c r="D22" s="191">
        <v>234.0</v>
      </c>
      <c r="E22" s="191">
        <v>234.0</v>
      </c>
      <c r="F22" s="191">
        <v>234.0</v>
      </c>
      <c r="G22" s="191">
        <v>234.0</v>
      </c>
      <c r="H22" s="191">
        <v>234.0</v>
      </c>
      <c r="I22" s="191">
        <v>234.0</v>
      </c>
      <c r="J22" s="191">
        <v>234.0</v>
      </c>
      <c r="K22" s="191">
        <v>234.0</v>
      </c>
      <c r="L22" s="191">
        <v>234.0</v>
      </c>
      <c r="M22" s="191">
        <v>234.0</v>
      </c>
      <c r="N22" s="191">
        <v>234.0</v>
      </c>
    </row>
    <row r="23" ht="14.25" customHeight="1">
      <c r="A23" s="23" t="s">
        <v>2</v>
      </c>
      <c r="B23" s="1"/>
      <c r="C23" s="180" t="s">
        <v>157</v>
      </c>
      <c r="D23" s="192">
        <f t="shared" ref="D23:N23" si="9">D22*D21</f>
        <v>473809.7838</v>
      </c>
      <c r="E23" s="192">
        <f t="shared" si="9"/>
        <v>515016.0967</v>
      </c>
      <c r="F23" s="192">
        <f t="shared" si="9"/>
        <v>516586.4592</v>
      </c>
      <c r="G23" s="192">
        <f t="shared" si="9"/>
        <v>517905.5637</v>
      </c>
      <c r="H23" s="192">
        <f t="shared" si="9"/>
        <v>485367.652</v>
      </c>
      <c r="I23" s="192">
        <f t="shared" si="9"/>
        <v>495075.005</v>
      </c>
      <c r="J23" s="192">
        <f t="shared" si="9"/>
        <v>504976.5051</v>
      </c>
      <c r="K23" s="192">
        <f t="shared" si="9"/>
        <v>515076.0353</v>
      </c>
      <c r="L23" s="192">
        <f t="shared" si="9"/>
        <v>525377.556</v>
      </c>
      <c r="M23" s="192">
        <f t="shared" si="9"/>
        <v>535885.1071</v>
      </c>
      <c r="N23" s="192">
        <f t="shared" si="9"/>
        <v>546602.8092</v>
      </c>
    </row>
    <row r="24" ht="14.25" customHeight="1">
      <c r="B24" s="1"/>
      <c r="C24" s="180"/>
      <c r="D24" s="192"/>
      <c r="E24" s="192"/>
      <c r="F24" s="192"/>
      <c r="G24" s="192"/>
      <c r="H24" s="192"/>
      <c r="I24" s="192"/>
      <c r="J24" s="192"/>
      <c r="K24" s="192"/>
      <c r="L24" s="192"/>
      <c r="M24" s="192"/>
      <c r="N24" s="192"/>
    </row>
    <row r="25" ht="14.25" customHeight="1">
      <c r="A25" s="23" t="s">
        <v>2</v>
      </c>
      <c r="B25" s="1"/>
      <c r="C25" s="193" t="s">
        <v>134</v>
      </c>
      <c r="D25" s="194">
        <f t="shared" ref="D25:N25" si="10">D23+D18</f>
        <v>938789.7381</v>
      </c>
      <c r="E25" s="194">
        <f t="shared" si="10"/>
        <v>1020434.451</v>
      </c>
      <c r="F25" s="194">
        <f t="shared" si="10"/>
        <v>1023545.911</v>
      </c>
      <c r="G25" s="194">
        <f t="shared" si="10"/>
        <v>1026159.537</v>
      </c>
      <c r="H25" s="194">
        <f t="shared" si="10"/>
        <v>961690.0843</v>
      </c>
      <c r="I25" s="194">
        <f t="shared" si="10"/>
        <v>980923.886</v>
      </c>
      <c r="J25" s="194">
        <f t="shared" si="10"/>
        <v>1000542.364</v>
      </c>
      <c r="K25" s="194">
        <f t="shared" si="10"/>
        <v>1020553.211</v>
      </c>
      <c r="L25" s="194">
        <f t="shared" si="10"/>
        <v>1040964.275</v>
      </c>
      <c r="M25" s="194">
        <f t="shared" si="10"/>
        <v>1061783.561</v>
      </c>
      <c r="N25" s="195">
        <f t="shared" si="10"/>
        <v>1083019.232</v>
      </c>
    </row>
    <row r="26" ht="14.25" customHeight="1">
      <c r="B26" s="1"/>
    </row>
    <row r="27" ht="14.25" customHeight="1">
      <c r="B27" s="1"/>
    </row>
    <row r="28" ht="14.25" customHeight="1">
      <c r="A28" s="184"/>
      <c r="B28" s="1"/>
    </row>
    <row r="29" ht="14.25" customHeight="1">
      <c r="B29" s="1"/>
    </row>
    <row r="30" ht="14.25" customHeight="1">
      <c r="B30" s="1"/>
    </row>
    <row r="31" ht="14.25" customHeight="1">
      <c r="B31" s="1"/>
    </row>
    <row r="32" ht="14.25" customHeight="1">
      <c r="A32" s="184"/>
      <c r="B32" s="1"/>
    </row>
    <row r="33" ht="14.25" customHeight="1">
      <c r="B33" s="1"/>
    </row>
    <row r="34" ht="14.25" customHeight="1">
      <c r="B34" s="1"/>
    </row>
    <row r="35" ht="14.25" customHeight="1">
      <c r="B35" s="1"/>
    </row>
    <row r="36" ht="14.25" customHeight="1">
      <c r="A36" s="184"/>
      <c r="B36" s="1"/>
    </row>
    <row r="37" ht="14.25" customHeight="1">
      <c r="B37" s="1"/>
    </row>
    <row r="38" ht="14.25" customHeight="1">
      <c r="B38" s="1"/>
    </row>
    <row r="39" ht="14.25" customHeight="1">
      <c r="B39" s="1"/>
    </row>
    <row r="40" ht="14.25" customHeight="1">
      <c r="B40" s="1"/>
    </row>
    <row r="41" ht="14.25" customHeight="1">
      <c r="B41" s="1"/>
    </row>
    <row r="42" ht="14.25" customHeight="1">
      <c r="B42" s="1"/>
    </row>
    <row r="43" ht="14.25" customHeight="1">
      <c r="B43" s="196"/>
    </row>
    <row r="44" ht="14.25" customHeight="1">
      <c r="B44" s="196"/>
    </row>
    <row r="45" ht="14.25" customHeight="1">
      <c r="A45" s="23" t="s">
        <v>2</v>
      </c>
      <c r="B45" s="196"/>
    </row>
    <row r="46" ht="14.25" customHeight="1">
      <c r="B46" s="196"/>
    </row>
    <row r="47" ht="14.25" customHeight="1">
      <c r="B47" s="196"/>
    </row>
    <row r="48" ht="14.25" customHeight="1">
      <c r="B48" s="1"/>
    </row>
    <row r="49" ht="14.25" customHeight="1">
      <c r="B49" s="1"/>
    </row>
    <row r="50" ht="14.25" customHeight="1">
      <c r="B50" s="1"/>
    </row>
    <row r="51" ht="14.25" customHeight="1">
      <c r="B51" s="1"/>
    </row>
    <row r="52" ht="14.25" customHeight="1">
      <c r="B52" s="1"/>
    </row>
    <row r="53" ht="14.25" customHeight="1">
      <c r="B53" s="1"/>
    </row>
    <row r="54" ht="14.25" customHeight="1">
      <c r="B54" s="1"/>
    </row>
    <row r="55" ht="14.25" customHeight="1">
      <c r="B55" s="1"/>
    </row>
    <row r="56" ht="14.25" customHeight="1">
      <c r="B56" s="1"/>
    </row>
    <row r="57" ht="14.25" customHeight="1">
      <c r="B57" s="1"/>
    </row>
    <row r="58" ht="14.25" customHeight="1">
      <c r="B58" s="1"/>
    </row>
    <row r="59" ht="14.25" customHeight="1">
      <c r="B59" s="1"/>
    </row>
    <row r="60" ht="14.25" customHeight="1">
      <c r="B60" s="1"/>
    </row>
    <row r="61" ht="14.25" customHeight="1">
      <c r="B61" s="1"/>
    </row>
    <row r="62" ht="14.25" customHeight="1">
      <c r="B62" s="1"/>
    </row>
    <row r="63" ht="14.25" customHeight="1">
      <c r="B63" s="1"/>
    </row>
    <row r="64" ht="14.25" customHeight="1">
      <c r="B64" s="1"/>
    </row>
    <row r="65" ht="14.25" customHeight="1">
      <c r="B65" s="1"/>
    </row>
    <row r="66" ht="14.25" customHeight="1">
      <c r="B66" s="1"/>
    </row>
    <row r="67" ht="14.25" customHeight="1">
      <c r="B67" s="1"/>
    </row>
    <row r="68" ht="14.25" customHeight="1">
      <c r="B68" s="1"/>
    </row>
    <row r="69" ht="14.25" customHeight="1">
      <c r="B69" s="1"/>
    </row>
    <row r="70" ht="14.25" customHeight="1">
      <c r="B70" s="1"/>
    </row>
    <row r="71" ht="14.25" customHeight="1">
      <c r="B71" s="1"/>
    </row>
    <row r="72" ht="14.25" customHeight="1">
      <c r="B72" s="1"/>
    </row>
    <row r="73" ht="14.25" customHeight="1">
      <c r="B73" s="1"/>
    </row>
    <row r="74" ht="14.25" customHeight="1">
      <c r="B74" s="1"/>
    </row>
    <row r="75" ht="14.25" customHeight="1">
      <c r="B75" s="1"/>
    </row>
    <row r="76" ht="14.25" customHeight="1">
      <c r="B76" s="1"/>
    </row>
    <row r="77" ht="14.25" customHeight="1">
      <c r="B77" s="1"/>
    </row>
    <row r="78" ht="14.25" customHeight="1">
      <c r="B78" s="1"/>
    </row>
    <row r="79" ht="14.25" customHeight="1">
      <c r="B79" s="1"/>
    </row>
    <row r="80" ht="14.25" customHeight="1">
      <c r="B80" s="1"/>
    </row>
    <row r="81" ht="14.25" customHeight="1">
      <c r="B81" s="1"/>
    </row>
    <row r="82" ht="14.25" customHeight="1">
      <c r="B82" s="1"/>
    </row>
    <row r="83" ht="14.25" customHeight="1">
      <c r="B83" s="1"/>
    </row>
    <row r="84" ht="14.25" customHeight="1">
      <c r="B84" s="1"/>
    </row>
    <row r="85" ht="14.25" customHeight="1">
      <c r="B85" s="1"/>
    </row>
    <row r="86" ht="14.25" customHeight="1">
      <c r="B86" s="1"/>
    </row>
    <row r="87" ht="14.25" customHeight="1">
      <c r="B87" s="1"/>
    </row>
    <row r="88" ht="14.25" customHeight="1">
      <c r="B88" s="1"/>
    </row>
    <row r="89" ht="14.25" customHeight="1">
      <c r="B89" s="1"/>
    </row>
    <row r="90" ht="14.25" customHeight="1">
      <c r="B90" s="1"/>
    </row>
    <row r="91" ht="14.25" customHeight="1">
      <c r="B91" s="1"/>
    </row>
    <row r="92" ht="14.25" customHeight="1">
      <c r="B92" s="1"/>
    </row>
    <row r="93" ht="14.25" customHeight="1">
      <c r="B93" s="1"/>
    </row>
    <row r="94" ht="14.25" customHeight="1">
      <c r="B94" s="1"/>
    </row>
    <row r="95" ht="14.25" customHeight="1">
      <c r="B95" s="1"/>
    </row>
    <row r="96" ht="14.25" customHeight="1">
      <c r="B96" s="1"/>
    </row>
    <row r="97" ht="14.25" customHeight="1">
      <c r="B97" s="1"/>
    </row>
    <row r="98" ht="14.25" customHeight="1">
      <c r="B98" s="1"/>
    </row>
    <row r="99" ht="14.25" customHeight="1">
      <c r="B99" s="1"/>
    </row>
    <row r="100" ht="14.25" customHeight="1">
      <c r="B100" s="1"/>
    </row>
    <row r="101" ht="14.25" customHeight="1">
      <c r="B101" s="1"/>
    </row>
    <row r="102" ht="14.25" customHeight="1">
      <c r="B102" s="1"/>
    </row>
    <row r="103" ht="14.25" customHeight="1">
      <c r="B103" s="1"/>
    </row>
    <row r="104" ht="14.25" customHeight="1">
      <c r="B104" s="1"/>
    </row>
    <row r="105" ht="14.25" customHeight="1">
      <c r="B105" s="1"/>
    </row>
    <row r="106" ht="14.25" customHeight="1">
      <c r="B106" s="1"/>
    </row>
    <row r="107" ht="14.25" customHeight="1">
      <c r="B107" s="1"/>
    </row>
    <row r="108" ht="14.25" customHeight="1">
      <c r="B108" s="1"/>
    </row>
    <row r="109" ht="14.25" customHeight="1">
      <c r="B109" s="1"/>
    </row>
    <row r="110" ht="14.25" customHeight="1">
      <c r="B110" s="1"/>
    </row>
    <row r="111" ht="14.25" customHeight="1">
      <c r="B111" s="1"/>
    </row>
    <row r="112" ht="14.25" customHeight="1">
      <c r="B112" s="1"/>
    </row>
    <row r="113" ht="14.25" customHeight="1">
      <c r="B113" s="1"/>
    </row>
    <row r="114" ht="14.25" customHeight="1">
      <c r="B114" s="1"/>
    </row>
    <row r="115" ht="14.25" customHeight="1">
      <c r="B115" s="1"/>
    </row>
    <row r="116" ht="14.25" customHeight="1">
      <c r="B116" s="1"/>
    </row>
    <row r="117" ht="14.25" customHeight="1">
      <c r="B117" s="1"/>
    </row>
    <row r="118" ht="14.25" customHeight="1">
      <c r="B118" s="1"/>
    </row>
    <row r="119" ht="14.25" customHeight="1">
      <c r="B119" s="1"/>
    </row>
    <row r="120" ht="14.25" customHeight="1">
      <c r="B120" s="1"/>
    </row>
    <row r="121" ht="14.25" customHeight="1">
      <c r="B121" s="1"/>
    </row>
    <row r="122" ht="14.25" customHeight="1">
      <c r="B122" s="1"/>
    </row>
    <row r="123" ht="14.25" customHeight="1">
      <c r="B123" s="1"/>
    </row>
    <row r="124" ht="14.25" customHeight="1">
      <c r="B124" s="1"/>
    </row>
    <row r="125" ht="14.25" customHeight="1">
      <c r="B125" s="1"/>
    </row>
    <row r="126" ht="14.25" customHeight="1">
      <c r="B126" s="1"/>
    </row>
    <row r="127" ht="14.25" customHeight="1">
      <c r="B127" s="1"/>
    </row>
    <row r="128" ht="14.25" customHeight="1">
      <c r="B128" s="1"/>
    </row>
    <row r="129" ht="14.25" customHeight="1">
      <c r="B129" s="1"/>
    </row>
    <row r="130" ht="14.25" customHeight="1">
      <c r="B130" s="1"/>
    </row>
    <row r="131" ht="14.25" customHeight="1">
      <c r="B131" s="1"/>
    </row>
    <row r="132" ht="14.25" customHeight="1">
      <c r="B132" s="1"/>
    </row>
    <row r="133" ht="14.25" customHeight="1">
      <c r="B133" s="1"/>
    </row>
    <row r="134" ht="14.25" customHeight="1">
      <c r="B134" s="1"/>
    </row>
    <row r="135" ht="14.25" customHeight="1">
      <c r="B135" s="1"/>
    </row>
    <row r="136" ht="14.25" customHeight="1">
      <c r="B136" s="1"/>
    </row>
    <row r="137" ht="14.25" customHeight="1">
      <c r="B137" s="1"/>
    </row>
    <row r="138" ht="14.25" customHeight="1">
      <c r="B138" s="1"/>
    </row>
    <row r="139" ht="14.25" customHeight="1">
      <c r="B139" s="1"/>
    </row>
    <row r="140" ht="14.25" customHeight="1">
      <c r="B140" s="1"/>
    </row>
    <row r="141" ht="14.25" customHeight="1">
      <c r="B141" s="1"/>
    </row>
    <row r="142" ht="14.25" customHeight="1">
      <c r="B142" s="1"/>
    </row>
    <row r="143" ht="14.25" customHeight="1">
      <c r="B143" s="1"/>
    </row>
    <row r="144" ht="14.25" customHeight="1">
      <c r="B144" s="1"/>
    </row>
    <row r="145" ht="14.25" customHeight="1">
      <c r="B145" s="1"/>
    </row>
    <row r="146" ht="14.25" customHeight="1">
      <c r="B146" s="1"/>
    </row>
    <row r="147" ht="14.25" customHeight="1">
      <c r="B147" s="1"/>
    </row>
    <row r="148" ht="14.25" customHeight="1">
      <c r="B148" s="1"/>
    </row>
    <row r="149" ht="14.25" customHeight="1">
      <c r="B149" s="1"/>
    </row>
    <row r="150" ht="14.25" customHeight="1">
      <c r="B150" s="1"/>
    </row>
    <row r="151" ht="14.25" customHeight="1">
      <c r="B151" s="1"/>
    </row>
    <row r="152" ht="14.25" customHeight="1">
      <c r="B152" s="1"/>
    </row>
    <row r="153" ht="14.25" customHeight="1">
      <c r="B153" s="1"/>
    </row>
    <row r="154" ht="14.25" customHeight="1">
      <c r="B154" s="1"/>
    </row>
    <row r="155" ht="14.25" customHeight="1">
      <c r="B155" s="1"/>
    </row>
    <row r="156" ht="14.25" customHeight="1">
      <c r="B156" s="1"/>
    </row>
    <row r="157" ht="14.25" customHeight="1">
      <c r="B157" s="1"/>
    </row>
    <row r="158" ht="14.25" customHeight="1">
      <c r="B158" s="1"/>
    </row>
    <row r="159" ht="14.25" customHeight="1">
      <c r="B159" s="1"/>
    </row>
    <row r="160" ht="14.25" customHeight="1">
      <c r="B160" s="1"/>
    </row>
    <row r="161" ht="14.25" customHeight="1">
      <c r="B161" s="1"/>
    </row>
    <row r="162" ht="14.25" customHeight="1">
      <c r="B162" s="1"/>
    </row>
    <row r="163" ht="14.25" customHeight="1">
      <c r="B163" s="1"/>
    </row>
    <row r="164" ht="14.25" customHeight="1">
      <c r="B164" s="1"/>
    </row>
    <row r="165" ht="14.25" customHeight="1">
      <c r="B165" s="1"/>
    </row>
    <row r="166" ht="14.25" customHeight="1">
      <c r="B166" s="1"/>
    </row>
    <row r="167" ht="14.25" customHeight="1">
      <c r="B167" s="1"/>
    </row>
    <row r="168" ht="14.25" customHeight="1">
      <c r="B168" s="1"/>
    </row>
    <row r="169" ht="14.25" customHeight="1">
      <c r="B169" s="1"/>
    </row>
    <row r="170" ht="14.25" customHeight="1">
      <c r="B170" s="1"/>
    </row>
    <row r="171" ht="14.25" customHeight="1">
      <c r="B171" s="1"/>
    </row>
    <row r="172" ht="14.25" customHeight="1">
      <c r="B172" s="1"/>
    </row>
    <row r="173" ht="14.25" customHeight="1">
      <c r="B173" s="1"/>
    </row>
    <row r="174" ht="14.25" customHeight="1">
      <c r="B174" s="1"/>
    </row>
    <row r="175" ht="14.25" customHeight="1">
      <c r="B175" s="1"/>
    </row>
    <row r="176" ht="14.25" customHeight="1">
      <c r="B176" s="1"/>
    </row>
    <row r="177" ht="14.25" customHeight="1">
      <c r="B177" s="1"/>
    </row>
    <row r="178" ht="14.25" customHeight="1">
      <c r="B178" s="1"/>
    </row>
    <row r="179" ht="14.25" customHeight="1">
      <c r="B179" s="1"/>
    </row>
    <row r="180" ht="14.25" customHeight="1">
      <c r="B180" s="1"/>
    </row>
    <row r="181" ht="14.25" customHeight="1">
      <c r="B181" s="1"/>
    </row>
    <row r="182" ht="14.25" customHeight="1">
      <c r="B182" s="1"/>
    </row>
    <row r="183" ht="14.25" customHeight="1">
      <c r="B183" s="1"/>
    </row>
    <row r="184" ht="14.25" customHeight="1">
      <c r="B184" s="1"/>
    </row>
    <row r="185" ht="14.25" customHeight="1">
      <c r="B185" s="1"/>
    </row>
    <row r="186" ht="14.25" customHeight="1">
      <c r="B186" s="1"/>
    </row>
    <row r="187" ht="14.25" customHeight="1">
      <c r="B187" s="1"/>
    </row>
    <row r="188" ht="14.25" customHeight="1">
      <c r="B188" s="1"/>
    </row>
    <row r="189" ht="14.25" customHeight="1">
      <c r="B189" s="1"/>
    </row>
    <row r="190" ht="14.25" customHeight="1">
      <c r="B190" s="1"/>
    </row>
    <row r="191" ht="14.25" customHeight="1">
      <c r="B191" s="1"/>
    </row>
    <row r="192" ht="14.25" customHeight="1">
      <c r="B192" s="1"/>
    </row>
    <row r="193" ht="14.25" customHeight="1">
      <c r="B193" s="1"/>
    </row>
    <row r="194" ht="14.25" customHeight="1">
      <c r="B194" s="1"/>
    </row>
    <row r="195" ht="14.25" customHeight="1">
      <c r="B195" s="1"/>
    </row>
    <row r="196" ht="14.25" customHeight="1">
      <c r="B196" s="1"/>
    </row>
    <row r="197" ht="14.25" customHeight="1">
      <c r="B197" s="1"/>
    </row>
    <row r="198" ht="14.25" customHeight="1">
      <c r="B198" s="1"/>
    </row>
    <row r="199" ht="14.25" customHeight="1">
      <c r="B199" s="1"/>
    </row>
    <row r="200" ht="14.25" customHeight="1">
      <c r="B200" s="1"/>
    </row>
    <row r="201" ht="14.25" customHeight="1">
      <c r="B201" s="1"/>
    </row>
    <row r="202" ht="14.25" customHeight="1">
      <c r="B202" s="1"/>
    </row>
    <row r="203" ht="14.25" customHeight="1">
      <c r="B203" s="1"/>
    </row>
    <row r="204" ht="14.25" customHeight="1">
      <c r="B204" s="1"/>
    </row>
    <row r="205" ht="14.25" customHeight="1">
      <c r="B205" s="1"/>
    </row>
    <row r="206" ht="14.25" customHeight="1">
      <c r="B206" s="1"/>
    </row>
    <row r="207" ht="14.25" customHeight="1">
      <c r="B207" s="1"/>
    </row>
    <row r="208" ht="14.25" customHeight="1">
      <c r="B208" s="1"/>
    </row>
    <row r="209" ht="14.25" customHeight="1">
      <c r="B209" s="1"/>
    </row>
    <row r="210" ht="14.25" customHeight="1">
      <c r="B210" s="1"/>
    </row>
    <row r="211" ht="14.25" customHeight="1">
      <c r="B211" s="1"/>
    </row>
    <row r="212" ht="14.25" customHeight="1">
      <c r="B212" s="1"/>
    </row>
    <row r="213" ht="14.25" customHeight="1">
      <c r="B213" s="1"/>
    </row>
    <row r="214" ht="14.25" customHeight="1">
      <c r="B214" s="1"/>
    </row>
    <row r="215" ht="14.25" customHeight="1">
      <c r="B215" s="1"/>
    </row>
    <row r="216" ht="14.25" customHeight="1">
      <c r="B216" s="1"/>
    </row>
    <row r="217" ht="14.25" customHeight="1">
      <c r="B217" s="1"/>
    </row>
    <row r="218" ht="14.25" customHeight="1">
      <c r="B218" s="1"/>
    </row>
    <row r="219" ht="14.25" customHeight="1">
      <c r="B219" s="1"/>
    </row>
    <row r="220" ht="14.25" customHeight="1">
      <c r="B220" s="1"/>
    </row>
    <row r="221" ht="14.25" customHeight="1">
      <c r="B221" s="1"/>
    </row>
    <row r="222" ht="14.25" customHeight="1">
      <c r="B222" s="1"/>
    </row>
    <row r="223" ht="14.25" customHeight="1">
      <c r="B223" s="1"/>
    </row>
    <row r="224" ht="14.25" customHeight="1">
      <c r="B224" s="1"/>
    </row>
    <row r="225" ht="14.25" customHeight="1">
      <c r="B225" s="1"/>
    </row>
    <row r="226" ht="14.25" customHeight="1">
      <c r="B226" s="1"/>
    </row>
    <row r="227" ht="14.25" customHeight="1">
      <c r="B227" s="1"/>
    </row>
    <row r="228" ht="14.25" customHeight="1">
      <c r="B228" s="1"/>
    </row>
    <row r="229" ht="14.25" customHeight="1">
      <c r="B229" s="1"/>
    </row>
    <row r="230" ht="14.25" customHeight="1">
      <c r="B230" s="1"/>
    </row>
    <row r="231" ht="14.25" customHeight="1">
      <c r="B231" s="1"/>
    </row>
    <row r="232" ht="14.25" customHeight="1">
      <c r="B232" s="1"/>
    </row>
    <row r="233" ht="14.25" customHeight="1">
      <c r="B233" s="1"/>
    </row>
    <row r="234" ht="14.25" customHeight="1">
      <c r="B234" s="1"/>
    </row>
    <row r="235" ht="14.25" customHeight="1">
      <c r="B235" s="1"/>
    </row>
    <row r="236" ht="14.25" customHeight="1">
      <c r="B236" s="1"/>
    </row>
    <row r="237" ht="14.25" customHeight="1">
      <c r="B237" s="1"/>
    </row>
    <row r="238" ht="14.25" customHeight="1">
      <c r="B238" s="1"/>
    </row>
    <row r="239" ht="14.25" customHeight="1">
      <c r="B239" s="1"/>
    </row>
    <row r="240" ht="14.25" customHeight="1">
      <c r="B240" s="1"/>
    </row>
    <row r="241" ht="14.25" customHeight="1">
      <c r="B241" s="1"/>
    </row>
    <row r="242" ht="14.25" customHeight="1">
      <c r="B242" s="1"/>
    </row>
    <row r="243" ht="14.25" customHeight="1">
      <c r="B243" s="1"/>
    </row>
    <row r="244" ht="14.25" customHeight="1">
      <c r="B244" s="1"/>
    </row>
    <row r="245" ht="14.25" customHeight="1">
      <c r="B245" s="1"/>
    </row>
    <row r="246" ht="14.25" customHeight="1">
      <c r="B246" s="1"/>
    </row>
    <row r="247" ht="14.25" customHeight="1">
      <c r="B247" s="1"/>
    </row>
    <row r="248" ht="14.25" customHeight="1">
      <c r="B248" s="1"/>
    </row>
    <row r="249" ht="14.25" customHeight="1">
      <c r="B249" s="1"/>
    </row>
    <row r="250" ht="14.25" customHeight="1">
      <c r="B250" s="1"/>
    </row>
    <row r="251" ht="14.25" customHeight="1">
      <c r="B251" s="1"/>
    </row>
    <row r="252" ht="14.25" customHeight="1">
      <c r="B252" s="1"/>
    </row>
    <row r="253" ht="14.25" customHeight="1">
      <c r="B253" s="1"/>
    </row>
    <row r="254" ht="14.25" customHeight="1">
      <c r="B254" s="1"/>
    </row>
    <row r="255" ht="14.25" customHeight="1">
      <c r="B255" s="1"/>
    </row>
    <row r="256" ht="14.25" customHeight="1">
      <c r="B256" s="1"/>
    </row>
    <row r="257" ht="14.25" customHeight="1">
      <c r="B257" s="1"/>
    </row>
    <row r="258" ht="14.25" customHeight="1">
      <c r="B258" s="1"/>
    </row>
    <row r="259" ht="14.25" customHeight="1">
      <c r="B259" s="1"/>
    </row>
    <row r="260" ht="14.25" customHeight="1">
      <c r="B260" s="1"/>
    </row>
    <row r="261" ht="14.25" customHeight="1">
      <c r="B261" s="1"/>
    </row>
    <row r="262" ht="14.25" customHeight="1">
      <c r="B262" s="1"/>
    </row>
    <row r="263" ht="14.25" customHeight="1">
      <c r="B263" s="1"/>
    </row>
    <row r="264" ht="14.25" customHeight="1">
      <c r="B264" s="1"/>
    </row>
    <row r="265" ht="14.25" customHeight="1">
      <c r="B265" s="1"/>
    </row>
    <row r="266" ht="14.25" customHeight="1">
      <c r="B266" s="1"/>
    </row>
    <row r="267" ht="14.25" customHeight="1">
      <c r="B267" s="1"/>
    </row>
    <row r="268" ht="14.25" customHeight="1">
      <c r="B268" s="1"/>
    </row>
    <row r="269" ht="14.25" customHeight="1">
      <c r="B269" s="1"/>
    </row>
    <row r="270" ht="14.25" customHeight="1">
      <c r="B270" s="1"/>
    </row>
    <row r="271" ht="14.25" customHeight="1">
      <c r="B271" s="1"/>
    </row>
    <row r="272" ht="14.25" customHeight="1">
      <c r="B272" s="1"/>
    </row>
    <row r="273" ht="14.25" customHeight="1">
      <c r="B273" s="1"/>
    </row>
    <row r="274" ht="14.25" customHeight="1">
      <c r="B274" s="1"/>
    </row>
    <row r="275" ht="14.25" customHeight="1">
      <c r="B275" s="1"/>
    </row>
    <row r="276" ht="14.25" customHeight="1">
      <c r="B276" s="1"/>
    </row>
    <row r="277" ht="14.25" customHeight="1">
      <c r="B277" s="1"/>
    </row>
    <row r="278" ht="14.25" customHeight="1">
      <c r="B278" s="1"/>
    </row>
    <row r="279" ht="14.25" customHeight="1">
      <c r="B279" s="1"/>
    </row>
    <row r="280" ht="14.25" customHeight="1">
      <c r="B280" s="1"/>
    </row>
    <row r="281" ht="14.25" customHeight="1">
      <c r="B281" s="1"/>
    </row>
    <row r="282" ht="14.25" customHeight="1">
      <c r="B282" s="1"/>
    </row>
    <row r="283" ht="14.25" customHeight="1">
      <c r="B283" s="1"/>
    </row>
    <row r="284" ht="14.25" customHeight="1">
      <c r="B284" s="1"/>
    </row>
    <row r="285" ht="14.25" customHeight="1">
      <c r="B285" s="1"/>
    </row>
    <row r="286" ht="14.25" customHeight="1">
      <c r="B286" s="1"/>
    </row>
    <row r="287" ht="14.25" customHeight="1">
      <c r="B287" s="1"/>
    </row>
    <row r="288" ht="14.25" customHeight="1">
      <c r="B288" s="1"/>
    </row>
    <row r="289" ht="14.25" customHeight="1">
      <c r="B289" s="1"/>
    </row>
    <row r="290" ht="14.25" customHeight="1">
      <c r="B290" s="1"/>
    </row>
    <row r="291" ht="14.25" customHeight="1">
      <c r="B291" s="1"/>
    </row>
    <row r="292" ht="14.25" customHeight="1">
      <c r="B292" s="1"/>
    </row>
    <row r="293" ht="14.25" customHeight="1">
      <c r="B293" s="1"/>
    </row>
    <row r="294" ht="14.25" customHeight="1">
      <c r="B294" s="1"/>
    </row>
    <row r="295" ht="14.25" customHeight="1">
      <c r="B295" s="1"/>
    </row>
    <row r="296" ht="14.25" customHeight="1">
      <c r="B296" s="1"/>
    </row>
    <row r="297" ht="14.25" customHeight="1">
      <c r="B297" s="1"/>
    </row>
    <row r="298" ht="14.25" customHeight="1">
      <c r="B298" s="1"/>
    </row>
    <row r="299" ht="14.25" customHeight="1">
      <c r="B299" s="1"/>
    </row>
    <row r="300" ht="14.25" customHeight="1">
      <c r="B300" s="1"/>
    </row>
    <row r="301" ht="14.25" customHeight="1">
      <c r="B301" s="1"/>
    </row>
    <row r="302" ht="14.25" customHeight="1">
      <c r="B302" s="1"/>
    </row>
    <row r="303" ht="14.25" customHeight="1">
      <c r="B303" s="1"/>
    </row>
    <row r="304" ht="14.25" customHeight="1">
      <c r="B304" s="1"/>
    </row>
    <row r="305" ht="14.25" customHeight="1">
      <c r="B305" s="1"/>
    </row>
    <row r="306" ht="14.25" customHeight="1">
      <c r="B306" s="1"/>
    </row>
    <row r="307" ht="14.25" customHeight="1">
      <c r="B307" s="1"/>
    </row>
    <row r="308" ht="14.25" customHeight="1">
      <c r="B308" s="1"/>
    </row>
    <row r="309" ht="14.25" customHeight="1">
      <c r="B309" s="1"/>
    </row>
    <row r="310" ht="14.25" customHeight="1">
      <c r="B310" s="1"/>
    </row>
    <row r="311" ht="14.25" customHeight="1">
      <c r="B311" s="1"/>
    </row>
    <row r="312" ht="14.25" customHeight="1">
      <c r="B312" s="1"/>
    </row>
    <row r="313" ht="14.25" customHeight="1">
      <c r="B313" s="1"/>
    </row>
    <row r="314" ht="14.25" customHeight="1">
      <c r="B314" s="1"/>
    </row>
    <row r="315" ht="14.25" customHeight="1">
      <c r="B315" s="1"/>
    </row>
    <row r="316" ht="14.25" customHeight="1">
      <c r="B316" s="1"/>
    </row>
    <row r="317" ht="14.25" customHeight="1">
      <c r="B317" s="1"/>
    </row>
    <row r="318" ht="14.25" customHeight="1">
      <c r="B318" s="1"/>
    </row>
    <row r="319" ht="14.25" customHeight="1">
      <c r="B319" s="1"/>
    </row>
    <row r="320" ht="14.25" customHeight="1">
      <c r="B320" s="1"/>
    </row>
    <row r="321" ht="14.25" customHeight="1">
      <c r="B321" s="1"/>
    </row>
    <row r="322" ht="14.25" customHeight="1">
      <c r="B322" s="1"/>
    </row>
    <row r="323" ht="14.25" customHeight="1">
      <c r="B323" s="1"/>
    </row>
    <row r="324" ht="14.25" customHeight="1">
      <c r="B324" s="1"/>
    </row>
    <row r="325" ht="14.25" customHeight="1">
      <c r="B325" s="1"/>
    </row>
    <row r="326" ht="14.25" customHeight="1">
      <c r="B326" s="1"/>
    </row>
    <row r="327" ht="14.25" customHeight="1">
      <c r="B327" s="1"/>
    </row>
    <row r="328" ht="14.25" customHeight="1">
      <c r="B328" s="1"/>
    </row>
    <row r="329" ht="14.25" customHeight="1">
      <c r="B329" s="1"/>
    </row>
    <row r="330" ht="14.25" customHeight="1">
      <c r="B330" s="1"/>
    </row>
    <row r="331" ht="14.25" customHeight="1">
      <c r="B331" s="1"/>
    </row>
    <row r="332" ht="14.25" customHeight="1">
      <c r="B332" s="1"/>
    </row>
    <row r="333" ht="14.25" customHeight="1">
      <c r="B333" s="1"/>
    </row>
    <row r="334" ht="14.25" customHeight="1">
      <c r="B334" s="1"/>
    </row>
    <row r="335" ht="14.25" customHeight="1">
      <c r="B335" s="1"/>
    </row>
    <row r="336" ht="14.25" customHeight="1">
      <c r="B336" s="1"/>
    </row>
    <row r="337" ht="14.25" customHeight="1">
      <c r="B337" s="1"/>
    </row>
    <row r="338" ht="14.25" customHeight="1">
      <c r="B338" s="1"/>
    </row>
    <row r="339" ht="14.25" customHeight="1">
      <c r="B339" s="1"/>
    </row>
    <row r="340" ht="14.25" customHeight="1">
      <c r="B340" s="1"/>
    </row>
    <row r="341" ht="14.25" customHeight="1">
      <c r="B341" s="1"/>
    </row>
    <row r="342" ht="14.25" customHeight="1">
      <c r="B342" s="1"/>
    </row>
    <row r="343" ht="14.25" customHeight="1">
      <c r="B343" s="1"/>
    </row>
    <row r="344" ht="14.25" customHeight="1">
      <c r="B344" s="1"/>
    </row>
    <row r="345" ht="14.25" customHeight="1">
      <c r="B345" s="1"/>
    </row>
    <row r="346" ht="14.25" customHeight="1">
      <c r="B346" s="1"/>
    </row>
    <row r="347" ht="14.25" customHeight="1">
      <c r="B347" s="1"/>
    </row>
    <row r="348" ht="14.25" customHeight="1">
      <c r="B348" s="1"/>
    </row>
    <row r="349" ht="14.25" customHeight="1">
      <c r="B349" s="1"/>
    </row>
    <row r="350" ht="14.25" customHeight="1">
      <c r="B350" s="1"/>
    </row>
    <row r="351" ht="14.25" customHeight="1">
      <c r="B351" s="1"/>
    </row>
    <row r="352" ht="14.25" customHeight="1">
      <c r="B352" s="1"/>
    </row>
    <row r="353" ht="14.25" customHeight="1">
      <c r="B353" s="1"/>
    </row>
    <row r="354" ht="14.25" customHeight="1">
      <c r="B354" s="1"/>
    </row>
    <row r="355" ht="14.25" customHeight="1">
      <c r="B355" s="1"/>
    </row>
    <row r="356" ht="14.25" customHeight="1">
      <c r="B356" s="1"/>
    </row>
    <row r="357" ht="14.25" customHeight="1">
      <c r="B357" s="1"/>
    </row>
    <row r="358" ht="14.25" customHeight="1">
      <c r="B358" s="1"/>
    </row>
    <row r="359" ht="14.25" customHeight="1">
      <c r="B359" s="1"/>
    </row>
    <row r="360" ht="14.25" customHeight="1">
      <c r="B360" s="1"/>
    </row>
    <row r="361" ht="14.25" customHeight="1">
      <c r="B361" s="1"/>
    </row>
    <row r="362" ht="14.25" customHeight="1">
      <c r="B362" s="1"/>
    </row>
    <row r="363" ht="14.25" customHeight="1">
      <c r="B363" s="1"/>
    </row>
    <row r="364" ht="14.25" customHeight="1">
      <c r="B364" s="1"/>
    </row>
    <row r="365" ht="14.25" customHeight="1">
      <c r="B365" s="1"/>
    </row>
    <row r="366" ht="14.25" customHeight="1">
      <c r="B366" s="1"/>
    </row>
    <row r="367" ht="14.25" customHeight="1">
      <c r="B367" s="1"/>
    </row>
    <row r="368" ht="14.25" customHeight="1">
      <c r="B368" s="1"/>
    </row>
    <row r="369" ht="14.25" customHeight="1">
      <c r="B369" s="1"/>
    </row>
    <row r="370" ht="14.25" customHeight="1">
      <c r="B370" s="1"/>
    </row>
    <row r="371" ht="14.25" customHeight="1">
      <c r="B371" s="1"/>
    </row>
    <row r="372" ht="14.25" customHeight="1">
      <c r="B372" s="1"/>
    </row>
    <row r="373" ht="14.25" customHeight="1">
      <c r="B373" s="1"/>
    </row>
    <row r="374" ht="14.25" customHeight="1">
      <c r="B374" s="1"/>
    </row>
    <row r="375" ht="14.25" customHeight="1">
      <c r="B375" s="1"/>
    </row>
    <row r="376" ht="14.25" customHeight="1">
      <c r="B376" s="1"/>
    </row>
    <row r="377" ht="14.25" customHeight="1">
      <c r="B377" s="1"/>
    </row>
    <row r="378" ht="14.25" customHeight="1">
      <c r="B378" s="1"/>
    </row>
    <row r="379" ht="14.25" customHeight="1">
      <c r="B379" s="1"/>
    </row>
    <row r="380" ht="14.25" customHeight="1">
      <c r="B380" s="1"/>
    </row>
    <row r="381" ht="14.25" customHeight="1">
      <c r="B381" s="1"/>
    </row>
    <row r="382" ht="14.25" customHeight="1">
      <c r="B382" s="1"/>
    </row>
    <row r="383" ht="14.25" customHeight="1">
      <c r="B383" s="1"/>
    </row>
    <row r="384" ht="14.25" customHeight="1">
      <c r="B384" s="1"/>
    </row>
    <row r="385" ht="14.25" customHeight="1">
      <c r="B385" s="1"/>
    </row>
    <row r="386" ht="14.25" customHeight="1">
      <c r="B386" s="1"/>
    </row>
    <row r="387" ht="14.25" customHeight="1">
      <c r="B387" s="1"/>
    </row>
    <row r="388" ht="14.25" customHeight="1">
      <c r="B388" s="1"/>
    </row>
    <row r="389" ht="14.25" customHeight="1">
      <c r="B389" s="1"/>
    </row>
    <row r="390" ht="14.25" customHeight="1">
      <c r="B390" s="1"/>
    </row>
    <row r="391" ht="14.25" customHeight="1">
      <c r="B391" s="1"/>
    </row>
    <row r="392" ht="14.25" customHeight="1">
      <c r="B392" s="1"/>
    </row>
    <row r="393" ht="14.25" customHeight="1">
      <c r="B393" s="1"/>
    </row>
    <row r="394" ht="14.25" customHeight="1">
      <c r="B394" s="1"/>
    </row>
    <row r="395" ht="14.25" customHeight="1">
      <c r="B395" s="1"/>
    </row>
    <row r="396" ht="14.25" customHeight="1">
      <c r="B396" s="1"/>
    </row>
    <row r="397" ht="14.25" customHeight="1">
      <c r="B397" s="1"/>
    </row>
    <row r="398" ht="14.25" customHeight="1">
      <c r="B398" s="1"/>
    </row>
    <row r="399" ht="14.25" customHeight="1">
      <c r="B399" s="1"/>
    </row>
    <row r="400" ht="14.25" customHeight="1">
      <c r="B400" s="1"/>
    </row>
    <row r="401" ht="14.25" customHeight="1">
      <c r="B401" s="1"/>
    </row>
    <row r="402" ht="14.25" customHeight="1">
      <c r="B402" s="1"/>
    </row>
    <row r="403" ht="14.25" customHeight="1">
      <c r="B403" s="1"/>
    </row>
    <row r="404" ht="14.25" customHeight="1">
      <c r="B404" s="1"/>
    </row>
    <row r="405" ht="14.25" customHeight="1">
      <c r="B405" s="1"/>
    </row>
    <row r="406" ht="14.25" customHeight="1">
      <c r="B406" s="1"/>
    </row>
    <row r="407" ht="14.25" customHeight="1">
      <c r="B407" s="1"/>
    </row>
    <row r="408" ht="14.25" customHeight="1">
      <c r="B408" s="1"/>
    </row>
    <row r="409" ht="14.25" customHeight="1">
      <c r="B409" s="1"/>
    </row>
    <row r="410" ht="14.25" customHeight="1">
      <c r="B410" s="1"/>
    </row>
    <row r="411" ht="14.25" customHeight="1">
      <c r="B411" s="1"/>
    </row>
    <row r="412" ht="14.25" customHeight="1">
      <c r="B412" s="1"/>
    </row>
    <row r="413" ht="14.25" customHeight="1">
      <c r="B413" s="1"/>
    </row>
    <row r="414" ht="14.25" customHeight="1">
      <c r="B414" s="1"/>
    </row>
    <row r="415" ht="14.25" customHeight="1">
      <c r="B415" s="1"/>
    </row>
    <row r="416" ht="14.25" customHeight="1">
      <c r="B416" s="1"/>
    </row>
    <row r="417" ht="14.25" customHeight="1">
      <c r="B417" s="1"/>
    </row>
    <row r="418" ht="14.25" customHeight="1">
      <c r="B418" s="1"/>
    </row>
    <row r="419" ht="14.25" customHeight="1">
      <c r="B419" s="1"/>
    </row>
    <row r="420" ht="14.25" customHeight="1">
      <c r="B420" s="1"/>
    </row>
    <row r="421" ht="14.25" customHeight="1">
      <c r="B421" s="1"/>
    </row>
    <row r="422" ht="14.25" customHeight="1">
      <c r="B422" s="1"/>
    </row>
    <row r="423" ht="14.25" customHeight="1">
      <c r="B423" s="1"/>
    </row>
    <row r="424" ht="14.25" customHeight="1">
      <c r="B424" s="1"/>
    </row>
    <row r="425" ht="14.25" customHeight="1">
      <c r="B425" s="1"/>
    </row>
    <row r="426" ht="14.25" customHeight="1">
      <c r="B426" s="1"/>
    </row>
    <row r="427" ht="14.25" customHeight="1">
      <c r="B427" s="1"/>
    </row>
    <row r="428" ht="14.25" customHeight="1">
      <c r="B428" s="1"/>
    </row>
    <row r="429" ht="14.25" customHeight="1">
      <c r="B429" s="1"/>
    </row>
    <row r="430" ht="14.25" customHeight="1">
      <c r="B430" s="1"/>
    </row>
    <row r="431" ht="14.25" customHeight="1">
      <c r="B431" s="1"/>
    </row>
    <row r="432" ht="14.25" customHeight="1">
      <c r="B432" s="1"/>
    </row>
    <row r="433" ht="14.25" customHeight="1">
      <c r="B433" s="1"/>
    </row>
    <row r="434" ht="14.25" customHeight="1">
      <c r="B434" s="1"/>
    </row>
    <row r="435" ht="14.25" customHeight="1">
      <c r="B435" s="1"/>
    </row>
    <row r="436" ht="14.25" customHeight="1">
      <c r="B436" s="1"/>
    </row>
    <row r="437" ht="14.25" customHeight="1">
      <c r="B437" s="1"/>
    </row>
    <row r="438" ht="14.25" customHeight="1">
      <c r="B438" s="1"/>
    </row>
    <row r="439" ht="14.25" customHeight="1">
      <c r="B439" s="1"/>
    </row>
    <row r="440" ht="14.25" customHeight="1">
      <c r="B440" s="1"/>
    </row>
    <row r="441" ht="14.25" customHeight="1">
      <c r="B441" s="1"/>
    </row>
    <row r="442" ht="14.25" customHeight="1">
      <c r="B442" s="1"/>
    </row>
    <row r="443" ht="14.25" customHeight="1">
      <c r="B443" s="1"/>
    </row>
    <row r="444" ht="14.25" customHeight="1">
      <c r="B444" s="1"/>
    </row>
    <row r="445" ht="14.25" customHeight="1">
      <c r="B445" s="1"/>
    </row>
    <row r="446" ht="14.25" customHeight="1">
      <c r="B446" s="1"/>
    </row>
    <row r="447" ht="14.25" customHeight="1">
      <c r="B447" s="1"/>
    </row>
    <row r="448" ht="14.25" customHeight="1">
      <c r="B448" s="1"/>
    </row>
    <row r="449" ht="14.25" customHeight="1">
      <c r="B449" s="1"/>
    </row>
    <row r="450" ht="14.25" customHeight="1">
      <c r="B450" s="1"/>
    </row>
    <row r="451" ht="14.25" customHeight="1">
      <c r="B451" s="1"/>
    </row>
    <row r="452" ht="14.25" customHeight="1">
      <c r="B452" s="1"/>
    </row>
    <row r="453" ht="14.25" customHeight="1">
      <c r="B453" s="1"/>
    </row>
    <row r="454" ht="14.25" customHeight="1">
      <c r="B454" s="1"/>
    </row>
    <row r="455" ht="14.25" customHeight="1">
      <c r="B455" s="1"/>
    </row>
    <row r="456" ht="14.25" customHeight="1">
      <c r="B456" s="1"/>
    </row>
    <row r="457" ht="14.25" customHeight="1">
      <c r="B457" s="1"/>
    </row>
    <row r="458" ht="14.25" customHeight="1">
      <c r="B458" s="1"/>
    </row>
    <row r="459" ht="14.25" customHeight="1">
      <c r="B459" s="1"/>
    </row>
    <row r="460" ht="14.25" customHeight="1">
      <c r="B460" s="1"/>
    </row>
    <row r="461" ht="14.25" customHeight="1">
      <c r="B461" s="1"/>
    </row>
    <row r="462" ht="14.25" customHeight="1">
      <c r="B462" s="1"/>
    </row>
    <row r="463" ht="14.25" customHeight="1">
      <c r="B463" s="1"/>
    </row>
    <row r="464" ht="14.25" customHeight="1">
      <c r="B464" s="1"/>
    </row>
    <row r="465" ht="14.25" customHeight="1">
      <c r="B465" s="1"/>
    </row>
    <row r="466" ht="14.25" customHeight="1">
      <c r="B466" s="1"/>
    </row>
    <row r="467" ht="14.25" customHeight="1">
      <c r="B467" s="1"/>
    </row>
    <row r="468" ht="14.25" customHeight="1">
      <c r="B468" s="1"/>
    </row>
    <row r="469" ht="14.25" customHeight="1">
      <c r="B469" s="1"/>
    </row>
    <row r="470" ht="14.25" customHeight="1">
      <c r="B470" s="1"/>
    </row>
    <row r="471" ht="14.25" customHeight="1">
      <c r="B471" s="1"/>
    </row>
    <row r="472" ht="14.25" customHeight="1">
      <c r="B472" s="1"/>
    </row>
    <row r="473" ht="14.25" customHeight="1">
      <c r="B473" s="1"/>
    </row>
    <row r="474" ht="14.25" customHeight="1">
      <c r="B474" s="1"/>
    </row>
    <row r="475" ht="14.25" customHeight="1">
      <c r="B475" s="1"/>
    </row>
    <row r="476" ht="14.25" customHeight="1">
      <c r="B476" s="1"/>
    </row>
    <row r="477" ht="14.25" customHeight="1">
      <c r="B477" s="1"/>
    </row>
    <row r="478" ht="14.25" customHeight="1">
      <c r="B478" s="1"/>
    </row>
    <row r="479" ht="14.25" customHeight="1">
      <c r="B479" s="1"/>
    </row>
    <row r="480" ht="14.25" customHeight="1">
      <c r="B480" s="1"/>
    </row>
    <row r="481" ht="14.25" customHeight="1">
      <c r="B481" s="1"/>
    </row>
    <row r="482" ht="14.25" customHeight="1">
      <c r="B482" s="1"/>
    </row>
    <row r="483" ht="14.25" customHeight="1">
      <c r="B483" s="1"/>
    </row>
    <row r="484" ht="14.25" customHeight="1">
      <c r="B484" s="1"/>
    </row>
    <row r="485" ht="14.25" customHeight="1">
      <c r="B485" s="1"/>
    </row>
    <row r="486" ht="14.25" customHeight="1">
      <c r="B486" s="1"/>
    </row>
    <row r="487" ht="14.25" customHeight="1">
      <c r="B487" s="1"/>
    </row>
    <row r="488" ht="14.25" customHeight="1">
      <c r="B488" s="1"/>
    </row>
    <row r="489" ht="14.25" customHeight="1">
      <c r="B489" s="1"/>
    </row>
    <row r="490" ht="14.25" customHeight="1">
      <c r="B490" s="1"/>
    </row>
    <row r="491" ht="14.25" customHeight="1">
      <c r="B491" s="1"/>
    </row>
    <row r="492" ht="14.25" customHeight="1">
      <c r="B492" s="1"/>
    </row>
    <row r="493" ht="14.25" customHeight="1">
      <c r="B493" s="1"/>
    </row>
    <row r="494" ht="14.25" customHeight="1">
      <c r="B494" s="1"/>
    </row>
    <row r="495" ht="14.25" customHeight="1">
      <c r="B495" s="1"/>
    </row>
    <row r="496" ht="14.25" customHeight="1">
      <c r="B496" s="1"/>
    </row>
    <row r="497" ht="14.25" customHeight="1">
      <c r="B497" s="1"/>
    </row>
    <row r="498" ht="14.25" customHeight="1">
      <c r="B498" s="1"/>
    </row>
    <row r="499" ht="14.25" customHeight="1">
      <c r="B499" s="1"/>
    </row>
    <row r="500" ht="14.25" customHeight="1">
      <c r="B500" s="1"/>
    </row>
    <row r="501" ht="14.25" customHeight="1">
      <c r="B501" s="1"/>
    </row>
    <row r="502" ht="14.25" customHeight="1">
      <c r="B502" s="1"/>
    </row>
    <row r="503" ht="14.25" customHeight="1">
      <c r="B503" s="1"/>
    </row>
    <row r="504" ht="14.25" customHeight="1">
      <c r="B504" s="1"/>
    </row>
    <row r="505" ht="14.25" customHeight="1">
      <c r="B505" s="1"/>
    </row>
    <row r="506" ht="14.25" customHeight="1">
      <c r="B506" s="1"/>
    </row>
    <row r="507" ht="14.25" customHeight="1">
      <c r="B507" s="1"/>
    </row>
    <row r="508" ht="14.25" customHeight="1">
      <c r="B508" s="1"/>
    </row>
    <row r="509" ht="14.25" customHeight="1">
      <c r="B509" s="1"/>
    </row>
    <row r="510" ht="14.25" customHeight="1">
      <c r="B510" s="1"/>
    </row>
    <row r="511" ht="14.25" customHeight="1">
      <c r="B511" s="1"/>
    </row>
    <row r="512" ht="14.25" customHeight="1">
      <c r="B512" s="1"/>
    </row>
    <row r="513" ht="14.25" customHeight="1">
      <c r="B513" s="1"/>
    </row>
    <row r="514" ht="14.25" customHeight="1">
      <c r="B514" s="1"/>
    </row>
    <row r="515" ht="14.25" customHeight="1">
      <c r="B515" s="1"/>
    </row>
    <row r="516" ht="14.25" customHeight="1">
      <c r="B516" s="1"/>
    </row>
    <row r="517" ht="14.25" customHeight="1">
      <c r="B517" s="1"/>
    </row>
    <row r="518" ht="14.25" customHeight="1">
      <c r="B518" s="1"/>
    </row>
    <row r="519" ht="14.25" customHeight="1">
      <c r="B519" s="1"/>
    </row>
    <row r="520" ht="14.25" customHeight="1">
      <c r="B520" s="1"/>
    </row>
    <row r="521" ht="14.25" customHeight="1">
      <c r="B521" s="1"/>
    </row>
    <row r="522" ht="14.25" customHeight="1">
      <c r="B522" s="1"/>
    </row>
    <row r="523" ht="14.25" customHeight="1">
      <c r="B523" s="1"/>
    </row>
    <row r="524" ht="14.25" customHeight="1">
      <c r="B524" s="1"/>
    </row>
    <row r="525" ht="14.25" customHeight="1">
      <c r="B525" s="1"/>
    </row>
    <row r="526" ht="14.25" customHeight="1">
      <c r="B526" s="1"/>
    </row>
    <row r="527" ht="14.25" customHeight="1">
      <c r="B527" s="1"/>
    </row>
    <row r="528" ht="14.25" customHeight="1">
      <c r="B528" s="1"/>
    </row>
    <row r="529" ht="14.25" customHeight="1">
      <c r="B529" s="1"/>
    </row>
    <row r="530" ht="14.25" customHeight="1">
      <c r="B530" s="1"/>
    </row>
    <row r="531" ht="14.25" customHeight="1">
      <c r="B531" s="1"/>
    </row>
    <row r="532" ht="14.25" customHeight="1">
      <c r="B532" s="1"/>
    </row>
    <row r="533" ht="14.25" customHeight="1">
      <c r="B533" s="1"/>
    </row>
    <row r="534" ht="14.25" customHeight="1">
      <c r="B534" s="1"/>
    </row>
    <row r="535" ht="14.25" customHeight="1">
      <c r="B535" s="1"/>
    </row>
    <row r="536" ht="14.25" customHeight="1">
      <c r="B536" s="1"/>
    </row>
    <row r="537" ht="14.25" customHeight="1">
      <c r="B537" s="1"/>
    </row>
    <row r="538" ht="14.25" customHeight="1">
      <c r="B538" s="1"/>
    </row>
    <row r="539" ht="14.25" customHeight="1">
      <c r="B539" s="1"/>
    </row>
    <row r="540" ht="14.25" customHeight="1">
      <c r="B540" s="1"/>
    </row>
    <row r="541" ht="14.25" customHeight="1">
      <c r="B541" s="1"/>
    </row>
    <row r="542" ht="14.25" customHeight="1">
      <c r="B542" s="1"/>
    </row>
    <row r="543" ht="14.25" customHeight="1">
      <c r="B543" s="1"/>
    </row>
    <row r="544" ht="14.25" customHeight="1">
      <c r="B544" s="1"/>
    </row>
    <row r="545" ht="14.25" customHeight="1">
      <c r="B545" s="1"/>
    </row>
    <row r="546" ht="14.25" customHeight="1">
      <c r="B546" s="1"/>
    </row>
    <row r="547" ht="14.25" customHeight="1">
      <c r="B547" s="1"/>
    </row>
    <row r="548" ht="14.25" customHeight="1">
      <c r="B548" s="1"/>
    </row>
    <row r="549" ht="14.25" customHeight="1">
      <c r="B549" s="1"/>
    </row>
    <row r="550" ht="14.25" customHeight="1">
      <c r="B550" s="1"/>
    </row>
    <row r="551" ht="14.25" customHeight="1">
      <c r="B551" s="1"/>
    </row>
    <row r="552" ht="14.25" customHeight="1">
      <c r="B552" s="1"/>
    </row>
    <row r="553" ht="14.25" customHeight="1">
      <c r="B553" s="1"/>
    </row>
    <row r="554" ht="14.25" customHeight="1">
      <c r="B554" s="1"/>
    </row>
    <row r="555" ht="14.25" customHeight="1">
      <c r="B555" s="1"/>
    </row>
    <row r="556" ht="14.25" customHeight="1">
      <c r="B556" s="1"/>
    </row>
    <row r="557" ht="14.25" customHeight="1">
      <c r="B557" s="1"/>
    </row>
    <row r="558" ht="14.25" customHeight="1">
      <c r="B558" s="1"/>
    </row>
    <row r="559" ht="14.25" customHeight="1">
      <c r="B559" s="1"/>
    </row>
    <row r="560" ht="14.25" customHeight="1">
      <c r="B560" s="1"/>
    </row>
    <row r="561" ht="14.25" customHeight="1">
      <c r="B561" s="1"/>
    </row>
    <row r="562" ht="14.25" customHeight="1">
      <c r="B562" s="1"/>
    </row>
    <row r="563" ht="14.25" customHeight="1">
      <c r="B563" s="1"/>
    </row>
    <row r="564" ht="14.25" customHeight="1">
      <c r="B564" s="1"/>
    </row>
    <row r="565" ht="14.25" customHeight="1">
      <c r="B565" s="1"/>
    </row>
    <row r="566" ht="14.25" customHeight="1">
      <c r="B566" s="1"/>
    </row>
    <row r="567" ht="14.25" customHeight="1">
      <c r="B567" s="1"/>
    </row>
    <row r="568" ht="14.25" customHeight="1">
      <c r="B568" s="1"/>
    </row>
    <row r="569" ht="14.25" customHeight="1">
      <c r="B569" s="1"/>
    </row>
    <row r="570" ht="14.25" customHeight="1">
      <c r="B570" s="1"/>
    </row>
    <row r="571" ht="14.25" customHeight="1">
      <c r="B571" s="1"/>
    </row>
    <row r="572" ht="14.25" customHeight="1">
      <c r="B572" s="1"/>
    </row>
    <row r="573" ht="14.25" customHeight="1">
      <c r="B573" s="1"/>
    </row>
    <row r="574" ht="14.25" customHeight="1">
      <c r="B574" s="1"/>
    </row>
    <row r="575" ht="14.25" customHeight="1">
      <c r="B575" s="1"/>
    </row>
    <row r="576" ht="14.25" customHeight="1">
      <c r="B576" s="1"/>
    </row>
    <row r="577" ht="14.25" customHeight="1">
      <c r="B577" s="1"/>
    </row>
    <row r="578" ht="14.25" customHeight="1">
      <c r="B578" s="1"/>
    </row>
    <row r="579" ht="14.25" customHeight="1">
      <c r="B579" s="1"/>
    </row>
    <row r="580" ht="14.25" customHeight="1">
      <c r="B580" s="1"/>
    </row>
    <row r="581" ht="14.25" customHeight="1">
      <c r="B581" s="1"/>
    </row>
    <row r="582" ht="14.25" customHeight="1">
      <c r="B582" s="1"/>
    </row>
    <row r="583" ht="14.25" customHeight="1">
      <c r="B583" s="1"/>
    </row>
    <row r="584" ht="14.25" customHeight="1">
      <c r="B584" s="1"/>
    </row>
    <row r="585" ht="14.25" customHeight="1">
      <c r="B585" s="1"/>
    </row>
    <row r="586" ht="14.25" customHeight="1">
      <c r="B586" s="1"/>
    </row>
    <row r="587" ht="14.25" customHeight="1">
      <c r="B587" s="1"/>
    </row>
    <row r="588" ht="14.25" customHeight="1">
      <c r="B588" s="1"/>
    </row>
    <row r="589" ht="14.25" customHeight="1">
      <c r="B589" s="1"/>
    </row>
    <row r="590" ht="14.25" customHeight="1">
      <c r="B590" s="1"/>
    </row>
    <row r="591" ht="14.25" customHeight="1">
      <c r="B591" s="1"/>
    </row>
    <row r="592" ht="14.25" customHeight="1">
      <c r="B592" s="1"/>
    </row>
    <row r="593" ht="14.25" customHeight="1">
      <c r="B593" s="1"/>
    </row>
    <row r="594" ht="14.25" customHeight="1">
      <c r="B594" s="1"/>
    </row>
    <row r="595" ht="14.25" customHeight="1">
      <c r="B595" s="1"/>
    </row>
    <row r="596" ht="14.25" customHeight="1">
      <c r="B596" s="1"/>
    </row>
    <row r="597" ht="14.25" customHeight="1">
      <c r="B597" s="1"/>
    </row>
    <row r="598" ht="14.25" customHeight="1">
      <c r="B598" s="1"/>
    </row>
    <row r="599" ht="14.25" customHeight="1">
      <c r="B599" s="1"/>
    </row>
    <row r="600" ht="14.25" customHeight="1">
      <c r="B600" s="1"/>
    </row>
    <row r="601" ht="14.25" customHeight="1">
      <c r="B601" s="1"/>
    </row>
    <row r="602" ht="14.25" customHeight="1">
      <c r="B602" s="1"/>
    </row>
    <row r="603" ht="14.25" customHeight="1">
      <c r="B603" s="1"/>
    </row>
    <row r="604" ht="14.25" customHeight="1">
      <c r="B604" s="1"/>
    </row>
    <row r="605" ht="14.25" customHeight="1">
      <c r="B605" s="1"/>
    </row>
    <row r="606" ht="14.25" customHeight="1">
      <c r="B606" s="1"/>
    </row>
    <row r="607" ht="14.25" customHeight="1">
      <c r="B607" s="1"/>
    </row>
    <row r="608" ht="14.25" customHeight="1">
      <c r="B608" s="1"/>
    </row>
    <row r="609" ht="14.25" customHeight="1">
      <c r="B609" s="1"/>
    </row>
    <row r="610" ht="14.25" customHeight="1">
      <c r="B610" s="1"/>
    </row>
    <row r="611" ht="14.25" customHeight="1">
      <c r="B611" s="1"/>
    </row>
    <row r="612" ht="14.25" customHeight="1">
      <c r="B612" s="1"/>
    </row>
    <row r="613" ht="14.25" customHeight="1">
      <c r="B613" s="1"/>
    </row>
    <row r="614" ht="14.25" customHeight="1">
      <c r="B614" s="1"/>
    </row>
    <row r="615" ht="14.25" customHeight="1">
      <c r="B615" s="1"/>
    </row>
    <row r="616" ht="14.25" customHeight="1">
      <c r="B616" s="1"/>
    </row>
    <row r="617" ht="14.25" customHeight="1">
      <c r="B617" s="1"/>
    </row>
    <row r="618" ht="14.25" customHeight="1">
      <c r="B618" s="1"/>
    </row>
    <row r="619" ht="14.25" customHeight="1">
      <c r="B619" s="1"/>
    </row>
    <row r="620" ht="14.25" customHeight="1">
      <c r="B620" s="1"/>
    </row>
    <row r="621" ht="14.25" customHeight="1">
      <c r="B621" s="1"/>
    </row>
    <row r="622" ht="14.25" customHeight="1">
      <c r="B622" s="1"/>
    </row>
    <row r="623" ht="14.25" customHeight="1">
      <c r="B623" s="1"/>
    </row>
    <row r="624" ht="14.25" customHeight="1">
      <c r="B624" s="1"/>
    </row>
    <row r="625" ht="14.25" customHeight="1">
      <c r="B625" s="1"/>
    </row>
    <row r="626" ht="14.25" customHeight="1">
      <c r="B626" s="1"/>
    </row>
    <row r="627" ht="14.25" customHeight="1">
      <c r="B627" s="1"/>
    </row>
    <row r="628" ht="14.25" customHeight="1">
      <c r="B628" s="1"/>
    </row>
    <row r="629" ht="14.25" customHeight="1">
      <c r="B629" s="1"/>
    </row>
    <row r="630" ht="14.25" customHeight="1">
      <c r="B630" s="1"/>
    </row>
    <row r="631" ht="14.25" customHeight="1">
      <c r="B631" s="1"/>
    </row>
    <row r="632" ht="14.25" customHeight="1">
      <c r="B632" s="1"/>
    </row>
    <row r="633" ht="14.25" customHeight="1">
      <c r="B633" s="1"/>
    </row>
    <row r="634" ht="14.25" customHeight="1">
      <c r="B634" s="1"/>
    </row>
    <row r="635" ht="14.25" customHeight="1">
      <c r="B635" s="1"/>
    </row>
    <row r="636" ht="14.25" customHeight="1">
      <c r="B636" s="1"/>
    </row>
    <row r="637" ht="14.25" customHeight="1">
      <c r="B637" s="1"/>
    </row>
    <row r="638" ht="14.25" customHeight="1">
      <c r="B638" s="1"/>
    </row>
    <row r="639" ht="14.25" customHeight="1">
      <c r="B639" s="1"/>
    </row>
    <row r="640" ht="14.25" customHeight="1">
      <c r="B640" s="1"/>
    </row>
    <row r="641" ht="14.25" customHeight="1">
      <c r="B641" s="1"/>
    </row>
    <row r="642" ht="14.25" customHeight="1">
      <c r="B642" s="1"/>
    </row>
    <row r="643" ht="14.25" customHeight="1">
      <c r="B643" s="1"/>
    </row>
    <row r="644" ht="14.25" customHeight="1">
      <c r="B644" s="1"/>
    </row>
    <row r="645" ht="14.25" customHeight="1">
      <c r="B645" s="1"/>
    </row>
    <row r="646" ht="14.25" customHeight="1">
      <c r="B646" s="1"/>
    </row>
    <row r="647" ht="14.25" customHeight="1">
      <c r="B647" s="1"/>
    </row>
    <row r="648" ht="14.25" customHeight="1">
      <c r="B648" s="1"/>
    </row>
    <row r="649" ht="14.25" customHeight="1">
      <c r="B649" s="1"/>
    </row>
    <row r="650" ht="14.25" customHeight="1">
      <c r="B650" s="1"/>
    </row>
    <row r="651" ht="14.25" customHeight="1">
      <c r="B651" s="1"/>
    </row>
    <row r="652" ht="14.25" customHeight="1">
      <c r="B652" s="1"/>
    </row>
    <row r="653" ht="14.25" customHeight="1">
      <c r="B653" s="1"/>
    </row>
    <row r="654" ht="14.25" customHeight="1">
      <c r="B654" s="1"/>
    </row>
    <row r="655" ht="14.25" customHeight="1">
      <c r="B655" s="1"/>
    </row>
    <row r="656" ht="14.25" customHeight="1">
      <c r="B656" s="1"/>
    </row>
    <row r="657" ht="14.25" customHeight="1">
      <c r="B657" s="1"/>
    </row>
    <row r="658" ht="14.25" customHeight="1">
      <c r="B658" s="1"/>
    </row>
    <row r="659" ht="14.25" customHeight="1">
      <c r="B659" s="1"/>
    </row>
    <row r="660" ht="14.25" customHeight="1">
      <c r="B660" s="1"/>
    </row>
    <row r="661" ht="14.25" customHeight="1">
      <c r="B661" s="1"/>
    </row>
    <row r="662" ht="14.25" customHeight="1">
      <c r="B662" s="1"/>
    </row>
    <row r="663" ht="14.25" customHeight="1">
      <c r="B663" s="1"/>
    </row>
    <row r="664" ht="14.25" customHeight="1">
      <c r="B664" s="1"/>
    </row>
    <row r="665" ht="14.25" customHeight="1">
      <c r="B665" s="1"/>
    </row>
    <row r="666" ht="14.25" customHeight="1">
      <c r="B666" s="1"/>
    </row>
    <row r="667" ht="14.25" customHeight="1">
      <c r="B667" s="1"/>
    </row>
    <row r="668" ht="14.25" customHeight="1">
      <c r="B668" s="1"/>
    </row>
    <row r="669" ht="14.25" customHeight="1">
      <c r="B669" s="1"/>
    </row>
    <row r="670" ht="14.25" customHeight="1">
      <c r="B670" s="1"/>
    </row>
    <row r="671" ht="14.25" customHeight="1">
      <c r="B671" s="1"/>
    </row>
    <row r="672" ht="14.25" customHeight="1">
      <c r="B672" s="1"/>
    </row>
    <row r="673" ht="14.25" customHeight="1">
      <c r="B673" s="1"/>
    </row>
    <row r="674" ht="14.25" customHeight="1">
      <c r="B674" s="1"/>
    </row>
    <row r="675" ht="14.25" customHeight="1">
      <c r="B675" s="1"/>
    </row>
    <row r="676" ht="14.25" customHeight="1">
      <c r="B676" s="1"/>
    </row>
    <row r="677" ht="14.25" customHeight="1">
      <c r="B677" s="1"/>
    </row>
    <row r="678" ht="14.25" customHeight="1">
      <c r="B678" s="1"/>
    </row>
    <row r="679" ht="14.25" customHeight="1">
      <c r="B679" s="1"/>
    </row>
    <row r="680" ht="14.25" customHeight="1">
      <c r="B680" s="1"/>
    </row>
    <row r="681" ht="14.25" customHeight="1">
      <c r="B681" s="1"/>
    </row>
    <row r="682" ht="14.25" customHeight="1">
      <c r="B682" s="1"/>
    </row>
    <row r="683" ht="14.25" customHeight="1">
      <c r="B683" s="1"/>
    </row>
    <row r="684" ht="14.25" customHeight="1">
      <c r="B684" s="1"/>
    </row>
    <row r="685" ht="14.25" customHeight="1">
      <c r="B685" s="1"/>
    </row>
    <row r="686" ht="14.25" customHeight="1">
      <c r="B686" s="1"/>
    </row>
    <row r="687" ht="14.25" customHeight="1">
      <c r="B687" s="1"/>
    </row>
    <row r="688" ht="14.25" customHeight="1">
      <c r="B688" s="1"/>
    </row>
    <row r="689" ht="14.25" customHeight="1">
      <c r="B689" s="1"/>
    </row>
    <row r="690" ht="14.25" customHeight="1">
      <c r="B690" s="1"/>
    </row>
    <row r="691" ht="14.25" customHeight="1">
      <c r="B691" s="1"/>
    </row>
    <row r="692" ht="14.25" customHeight="1">
      <c r="B692" s="1"/>
    </row>
    <row r="693" ht="14.25" customHeight="1">
      <c r="B693" s="1"/>
    </row>
    <row r="694" ht="14.25" customHeight="1">
      <c r="B694" s="1"/>
    </row>
    <row r="695" ht="14.25" customHeight="1">
      <c r="B695" s="1"/>
    </row>
    <row r="696" ht="14.25" customHeight="1">
      <c r="B696" s="1"/>
    </row>
    <row r="697" ht="14.25" customHeight="1">
      <c r="B697" s="1"/>
    </row>
    <row r="698" ht="14.25" customHeight="1">
      <c r="B698" s="1"/>
    </row>
    <row r="699" ht="14.25" customHeight="1">
      <c r="B699" s="1"/>
    </row>
    <row r="700" ht="14.25" customHeight="1">
      <c r="B700" s="1"/>
    </row>
    <row r="701" ht="14.25" customHeight="1">
      <c r="B701" s="1"/>
    </row>
    <row r="702" ht="14.25" customHeight="1">
      <c r="B702" s="1"/>
    </row>
    <row r="703" ht="14.25" customHeight="1">
      <c r="B703" s="1"/>
    </row>
    <row r="704" ht="14.25" customHeight="1">
      <c r="B704" s="1"/>
    </row>
    <row r="705" ht="14.25" customHeight="1">
      <c r="B705" s="1"/>
    </row>
    <row r="706" ht="14.25" customHeight="1">
      <c r="B706" s="1"/>
    </row>
    <row r="707" ht="14.25" customHeight="1">
      <c r="B707" s="1"/>
    </row>
    <row r="708" ht="14.25" customHeight="1">
      <c r="B708" s="1"/>
    </row>
    <row r="709" ht="14.25" customHeight="1">
      <c r="B709" s="1"/>
    </row>
    <row r="710" ht="14.25" customHeight="1">
      <c r="B710" s="1"/>
    </row>
    <row r="711" ht="14.25" customHeight="1">
      <c r="B711" s="1"/>
    </row>
    <row r="712" ht="14.25" customHeight="1">
      <c r="B712" s="1"/>
    </row>
    <row r="713" ht="14.25" customHeight="1">
      <c r="B713" s="1"/>
    </row>
    <row r="714" ht="14.25" customHeight="1">
      <c r="B714" s="1"/>
    </row>
    <row r="715" ht="14.25" customHeight="1">
      <c r="B715" s="1"/>
    </row>
    <row r="716" ht="14.25" customHeight="1">
      <c r="B716" s="1"/>
    </row>
    <row r="717" ht="14.25" customHeight="1">
      <c r="B717" s="1"/>
    </row>
    <row r="718" ht="14.25" customHeight="1">
      <c r="B718" s="1"/>
    </row>
    <row r="719" ht="14.25" customHeight="1">
      <c r="B719" s="1"/>
    </row>
    <row r="720" ht="14.25" customHeight="1">
      <c r="B720" s="1"/>
    </row>
    <row r="721" ht="14.25" customHeight="1">
      <c r="B721" s="1"/>
    </row>
    <row r="722" ht="14.25" customHeight="1">
      <c r="B722" s="1"/>
    </row>
    <row r="723" ht="14.25" customHeight="1">
      <c r="B723" s="1"/>
    </row>
    <row r="724" ht="14.25" customHeight="1">
      <c r="B724" s="1"/>
    </row>
    <row r="725" ht="14.25" customHeight="1">
      <c r="B725" s="1"/>
    </row>
    <row r="726" ht="14.25" customHeight="1">
      <c r="B726" s="1"/>
    </row>
    <row r="727" ht="14.25" customHeight="1">
      <c r="B727" s="1"/>
    </row>
    <row r="728" ht="14.25" customHeight="1">
      <c r="B728" s="1"/>
    </row>
    <row r="729" ht="14.25" customHeight="1">
      <c r="B729" s="1"/>
    </row>
    <row r="730" ht="14.25" customHeight="1">
      <c r="B730" s="1"/>
    </row>
    <row r="731" ht="14.25" customHeight="1">
      <c r="B731" s="1"/>
    </row>
    <row r="732" ht="14.25" customHeight="1">
      <c r="B732" s="1"/>
    </row>
    <row r="733" ht="14.25" customHeight="1">
      <c r="B733" s="1"/>
    </row>
    <row r="734" ht="14.25" customHeight="1">
      <c r="B734" s="1"/>
    </row>
    <row r="735" ht="14.25" customHeight="1">
      <c r="B735" s="1"/>
    </row>
    <row r="736" ht="14.25" customHeight="1">
      <c r="B736" s="1"/>
    </row>
    <row r="737" ht="14.25" customHeight="1">
      <c r="B737" s="1"/>
    </row>
    <row r="738" ht="14.25" customHeight="1">
      <c r="B738" s="1"/>
    </row>
    <row r="739" ht="14.25" customHeight="1">
      <c r="B739" s="1"/>
    </row>
    <row r="740" ht="14.25" customHeight="1">
      <c r="B740" s="1"/>
    </row>
    <row r="741" ht="14.25" customHeight="1">
      <c r="B741" s="1"/>
    </row>
    <row r="742" ht="14.25" customHeight="1">
      <c r="B742" s="1"/>
    </row>
    <row r="743" ht="14.25" customHeight="1">
      <c r="B743" s="1"/>
    </row>
    <row r="744" ht="14.25" customHeight="1">
      <c r="B744" s="1"/>
    </row>
    <row r="745" ht="14.25" customHeight="1">
      <c r="B745" s="1"/>
    </row>
    <row r="746" ht="14.25" customHeight="1">
      <c r="B746" s="1"/>
    </row>
    <row r="747" ht="14.25" customHeight="1">
      <c r="B747" s="1"/>
    </row>
    <row r="748" ht="14.25" customHeight="1">
      <c r="B748" s="1"/>
    </row>
    <row r="749" ht="14.25" customHeight="1">
      <c r="B749" s="1"/>
    </row>
    <row r="750" ht="14.25" customHeight="1">
      <c r="B750" s="1"/>
    </row>
    <row r="751" ht="14.25" customHeight="1">
      <c r="B751" s="1"/>
    </row>
    <row r="752" ht="14.25" customHeight="1">
      <c r="B752" s="1"/>
    </row>
    <row r="753" ht="14.25" customHeight="1">
      <c r="B753" s="1"/>
    </row>
    <row r="754" ht="14.25" customHeight="1">
      <c r="B754" s="1"/>
    </row>
    <row r="755" ht="14.25" customHeight="1">
      <c r="B755" s="1"/>
    </row>
    <row r="756" ht="14.25" customHeight="1">
      <c r="B756" s="1"/>
    </row>
    <row r="757" ht="14.25" customHeight="1">
      <c r="B757" s="1"/>
    </row>
    <row r="758" ht="14.25" customHeight="1">
      <c r="B758" s="1"/>
    </row>
    <row r="759" ht="14.25" customHeight="1">
      <c r="B759" s="1"/>
    </row>
    <row r="760" ht="14.25" customHeight="1">
      <c r="B760" s="1"/>
    </row>
    <row r="761" ht="14.25" customHeight="1">
      <c r="B761" s="1"/>
    </row>
    <row r="762" ht="14.25" customHeight="1">
      <c r="B762" s="1"/>
    </row>
    <row r="763" ht="14.25" customHeight="1">
      <c r="B763" s="1"/>
    </row>
    <row r="764" ht="14.25" customHeight="1">
      <c r="B764" s="1"/>
    </row>
    <row r="765" ht="14.25" customHeight="1">
      <c r="B765" s="1"/>
    </row>
    <row r="766" ht="14.25" customHeight="1">
      <c r="B766" s="1"/>
    </row>
    <row r="767" ht="14.25" customHeight="1">
      <c r="B767" s="1"/>
    </row>
    <row r="768" ht="14.25" customHeight="1">
      <c r="B768" s="1"/>
    </row>
    <row r="769" ht="14.25" customHeight="1">
      <c r="B769" s="1"/>
    </row>
    <row r="770" ht="14.25" customHeight="1">
      <c r="B770" s="1"/>
    </row>
    <row r="771" ht="14.25" customHeight="1">
      <c r="B771" s="1"/>
    </row>
    <row r="772" ht="14.25" customHeight="1">
      <c r="B772" s="1"/>
    </row>
    <row r="773" ht="14.25" customHeight="1">
      <c r="B773" s="1"/>
    </row>
    <row r="774" ht="14.25" customHeight="1">
      <c r="B774" s="1"/>
    </row>
    <row r="775" ht="14.25" customHeight="1">
      <c r="B775" s="1"/>
    </row>
    <row r="776" ht="14.25" customHeight="1">
      <c r="B776" s="1"/>
    </row>
    <row r="777" ht="14.25" customHeight="1">
      <c r="B777" s="1"/>
    </row>
    <row r="778" ht="14.25" customHeight="1">
      <c r="B778" s="1"/>
    </row>
    <row r="779" ht="14.25" customHeight="1">
      <c r="B779" s="1"/>
    </row>
    <row r="780" ht="14.25" customHeight="1">
      <c r="B780" s="1"/>
    </row>
    <row r="781" ht="14.25" customHeight="1">
      <c r="B781" s="1"/>
    </row>
    <row r="782" ht="14.25" customHeight="1">
      <c r="B782" s="1"/>
    </row>
    <row r="783" ht="14.25" customHeight="1">
      <c r="B783" s="1"/>
    </row>
    <row r="784" ht="14.25" customHeight="1">
      <c r="B784" s="1"/>
    </row>
    <row r="785" ht="14.25" customHeight="1">
      <c r="B785" s="1"/>
    </row>
    <row r="786" ht="14.25" customHeight="1">
      <c r="B786" s="1"/>
    </row>
    <row r="787" ht="14.25" customHeight="1">
      <c r="B787" s="1"/>
    </row>
    <row r="788" ht="14.25" customHeight="1">
      <c r="B788" s="1"/>
    </row>
    <row r="789" ht="14.25" customHeight="1">
      <c r="B789" s="1"/>
    </row>
    <row r="790" ht="14.25" customHeight="1">
      <c r="B790" s="1"/>
    </row>
    <row r="791" ht="14.25" customHeight="1">
      <c r="B791" s="1"/>
    </row>
    <row r="792" ht="14.25" customHeight="1">
      <c r="B792" s="1"/>
    </row>
    <row r="793" ht="14.25" customHeight="1">
      <c r="B793" s="1"/>
    </row>
    <row r="794" ht="14.25" customHeight="1">
      <c r="B794" s="1"/>
    </row>
    <row r="795" ht="14.25" customHeight="1">
      <c r="B795" s="1"/>
    </row>
    <row r="796" ht="14.25" customHeight="1">
      <c r="B796" s="1"/>
    </row>
    <row r="797" ht="14.25" customHeight="1">
      <c r="B797" s="1"/>
    </row>
    <row r="798" ht="14.25" customHeight="1">
      <c r="B798" s="1"/>
    </row>
    <row r="799" ht="14.25" customHeight="1">
      <c r="B799" s="1"/>
    </row>
    <row r="800" ht="14.25" customHeight="1">
      <c r="B800" s="1"/>
    </row>
    <row r="801" ht="14.25" customHeight="1">
      <c r="B801" s="1"/>
    </row>
    <row r="802" ht="14.25" customHeight="1">
      <c r="B802" s="1"/>
    </row>
    <row r="803" ht="14.25" customHeight="1">
      <c r="B803" s="1"/>
    </row>
    <row r="804" ht="14.25" customHeight="1">
      <c r="B804" s="1"/>
    </row>
    <row r="805" ht="14.25" customHeight="1">
      <c r="B805" s="1"/>
    </row>
    <row r="806" ht="14.25" customHeight="1">
      <c r="B806" s="1"/>
    </row>
    <row r="807" ht="14.25" customHeight="1">
      <c r="B807" s="1"/>
    </row>
    <row r="808" ht="14.25" customHeight="1">
      <c r="B808" s="1"/>
    </row>
    <row r="809" ht="14.25" customHeight="1">
      <c r="B809" s="1"/>
    </row>
    <row r="810" ht="14.25" customHeight="1">
      <c r="B810" s="1"/>
    </row>
    <row r="811" ht="14.25" customHeight="1">
      <c r="B811" s="1"/>
    </row>
    <row r="812" ht="14.25" customHeight="1">
      <c r="B812" s="1"/>
    </row>
    <row r="813" ht="14.25" customHeight="1">
      <c r="B813" s="1"/>
    </row>
    <row r="814" ht="14.25" customHeight="1">
      <c r="B814" s="1"/>
    </row>
    <row r="815" ht="14.25" customHeight="1">
      <c r="B815" s="1"/>
    </row>
    <row r="816" ht="14.25" customHeight="1">
      <c r="B816" s="1"/>
    </row>
    <row r="817" ht="14.25" customHeight="1">
      <c r="B817" s="1"/>
    </row>
    <row r="818" ht="14.25" customHeight="1">
      <c r="B818" s="1"/>
    </row>
    <row r="819" ht="14.25" customHeight="1">
      <c r="B819" s="1"/>
    </row>
    <row r="820" ht="14.25" customHeight="1">
      <c r="B820" s="1"/>
    </row>
    <row r="821" ht="14.25" customHeight="1">
      <c r="B821" s="1"/>
    </row>
    <row r="822" ht="14.25" customHeight="1">
      <c r="B822" s="1"/>
    </row>
    <row r="823" ht="14.25" customHeight="1">
      <c r="B823" s="1"/>
    </row>
    <row r="824" ht="14.25" customHeight="1">
      <c r="B824" s="1"/>
    </row>
    <row r="825" ht="14.25" customHeight="1">
      <c r="B825" s="1"/>
    </row>
    <row r="826" ht="14.25" customHeight="1">
      <c r="B826" s="1"/>
    </row>
    <row r="827" ht="14.25" customHeight="1">
      <c r="B827" s="1"/>
    </row>
    <row r="828" ht="14.25" customHeight="1">
      <c r="B828" s="1"/>
    </row>
    <row r="829" ht="14.25" customHeight="1">
      <c r="B829" s="1"/>
    </row>
    <row r="830" ht="14.25" customHeight="1">
      <c r="B830" s="1"/>
    </row>
    <row r="831" ht="14.25" customHeight="1">
      <c r="B831" s="1"/>
    </row>
    <row r="832" ht="14.25" customHeight="1">
      <c r="B832" s="1"/>
    </row>
    <row r="833" ht="14.25" customHeight="1">
      <c r="B833" s="1"/>
    </row>
    <row r="834" ht="14.25" customHeight="1">
      <c r="B834" s="1"/>
    </row>
    <row r="835" ht="14.25" customHeight="1">
      <c r="B835" s="1"/>
    </row>
    <row r="836" ht="14.25" customHeight="1">
      <c r="B836" s="1"/>
    </row>
    <row r="837" ht="14.25" customHeight="1">
      <c r="B837" s="1"/>
    </row>
    <row r="838" ht="14.25" customHeight="1">
      <c r="B838" s="1"/>
    </row>
    <row r="839" ht="14.25" customHeight="1">
      <c r="B839" s="1"/>
    </row>
    <row r="840" ht="14.25" customHeight="1">
      <c r="B840" s="1"/>
    </row>
    <row r="841" ht="14.25" customHeight="1">
      <c r="B841" s="1"/>
    </row>
    <row r="842" ht="14.25" customHeight="1">
      <c r="B842" s="1"/>
    </row>
    <row r="843" ht="14.25" customHeight="1">
      <c r="B843" s="1"/>
    </row>
    <row r="844" ht="14.25" customHeight="1">
      <c r="B844" s="1"/>
    </row>
    <row r="845" ht="14.25" customHeight="1">
      <c r="B845" s="1"/>
    </row>
    <row r="846" ht="14.25" customHeight="1">
      <c r="B846" s="1"/>
    </row>
    <row r="847" ht="14.25" customHeight="1">
      <c r="B847" s="1"/>
    </row>
    <row r="848" ht="14.25" customHeight="1">
      <c r="B848" s="1"/>
    </row>
    <row r="849" ht="14.25" customHeight="1">
      <c r="B849" s="1"/>
    </row>
    <row r="850" ht="14.25" customHeight="1">
      <c r="B850" s="1"/>
    </row>
    <row r="851" ht="14.25" customHeight="1">
      <c r="B851" s="1"/>
    </row>
    <row r="852" ht="14.25" customHeight="1">
      <c r="B852" s="1"/>
    </row>
    <row r="853" ht="14.25" customHeight="1">
      <c r="B853" s="1"/>
    </row>
    <row r="854" ht="14.25" customHeight="1">
      <c r="B854" s="1"/>
    </row>
    <row r="855" ht="14.25" customHeight="1">
      <c r="B855" s="1"/>
    </row>
    <row r="856" ht="14.25" customHeight="1">
      <c r="B856" s="1"/>
    </row>
    <row r="857" ht="14.25" customHeight="1">
      <c r="B857" s="1"/>
    </row>
    <row r="858" ht="14.25" customHeight="1">
      <c r="B858" s="1"/>
    </row>
    <row r="859" ht="14.25" customHeight="1">
      <c r="B859" s="1"/>
    </row>
    <row r="860" ht="14.25" customHeight="1">
      <c r="B860" s="1"/>
    </row>
    <row r="861" ht="14.25" customHeight="1">
      <c r="B861" s="1"/>
    </row>
    <row r="862" ht="14.25" customHeight="1">
      <c r="B862" s="1"/>
    </row>
    <row r="863" ht="14.25" customHeight="1">
      <c r="B863" s="1"/>
    </row>
    <row r="864" ht="14.25" customHeight="1">
      <c r="B864" s="1"/>
    </row>
    <row r="865" ht="14.25" customHeight="1">
      <c r="B865" s="1"/>
    </row>
    <row r="866" ht="14.25" customHeight="1">
      <c r="B866" s="1"/>
    </row>
    <row r="867" ht="14.25" customHeight="1">
      <c r="B867" s="1"/>
    </row>
    <row r="868" ht="14.25" customHeight="1">
      <c r="B868" s="1"/>
    </row>
    <row r="869" ht="14.25" customHeight="1">
      <c r="B869" s="1"/>
    </row>
    <row r="870" ht="14.25" customHeight="1">
      <c r="B870" s="1"/>
    </row>
    <row r="871" ht="14.25" customHeight="1">
      <c r="B871" s="1"/>
    </row>
    <row r="872" ht="14.25" customHeight="1">
      <c r="B872" s="1"/>
    </row>
    <row r="873" ht="14.25" customHeight="1">
      <c r="B873" s="1"/>
    </row>
    <row r="874" ht="14.25" customHeight="1">
      <c r="B874" s="1"/>
    </row>
    <row r="875" ht="14.25" customHeight="1">
      <c r="B875" s="1"/>
    </row>
    <row r="876" ht="14.25" customHeight="1">
      <c r="B876" s="1"/>
    </row>
    <row r="877" ht="14.25" customHeight="1">
      <c r="B877" s="1"/>
    </row>
    <row r="878" ht="14.25" customHeight="1">
      <c r="B878" s="1"/>
    </row>
    <row r="879" ht="14.25" customHeight="1">
      <c r="B879" s="1"/>
    </row>
    <row r="880" ht="14.25" customHeight="1">
      <c r="B880" s="1"/>
    </row>
    <row r="881" ht="14.25" customHeight="1">
      <c r="B881" s="1"/>
    </row>
    <row r="882" ht="14.25" customHeight="1">
      <c r="B882" s="1"/>
    </row>
    <row r="883" ht="14.25" customHeight="1">
      <c r="B883" s="1"/>
    </row>
    <row r="884" ht="14.25" customHeight="1">
      <c r="B884" s="1"/>
    </row>
    <row r="885" ht="14.25" customHeight="1">
      <c r="B885" s="1"/>
    </row>
    <row r="886" ht="14.25" customHeight="1">
      <c r="B886" s="1"/>
    </row>
    <row r="887" ht="14.25" customHeight="1">
      <c r="B887" s="1"/>
    </row>
    <row r="888" ht="14.25" customHeight="1">
      <c r="B888" s="1"/>
    </row>
    <row r="889" ht="14.25" customHeight="1">
      <c r="B889" s="1"/>
    </row>
    <row r="890" ht="14.25" customHeight="1">
      <c r="B890" s="1"/>
    </row>
    <row r="891" ht="14.25" customHeight="1">
      <c r="B891" s="1"/>
    </row>
    <row r="892" ht="14.25" customHeight="1">
      <c r="B892" s="1"/>
    </row>
    <row r="893" ht="14.25" customHeight="1">
      <c r="B893" s="1"/>
    </row>
    <row r="894" ht="14.25" customHeight="1">
      <c r="B894" s="1"/>
    </row>
    <row r="895" ht="14.25" customHeight="1">
      <c r="B895" s="1"/>
    </row>
    <row r="896" ht="14.25" customHeight="1">
      <c r="B896" s="1"/>
    </row>
    <row r="897" ht="14.25" customHeight="1">
      <c r="B897" s="1"/>
    </row>
    <row r="898" ht="14.25" customHeight="1">
      <c r="B898" s="1"/>
    </row>
    <row r="899" ht="14.25" customHeight="1">
      <c r="B899" s="1"/>
    </row>
    <row r="900" ht="14.25" customHeight="1">
      <c r="B900" s="1"/>
    </row>
    <row r="901" ht="14.25" customHeight="1">
      <c r="B901" s="1"/>
    </row>
    <row r="902" ht="14.25" customHeight="1">
      <c r="B902" s="1"/>
    </row>
    <row r="903" ht="14.25" customHeight="1">
      <c r="B903" s="1"/>
    </row>
    <row r="904" ht="14.25" customHeight="1">
      <c r="B904" s="1"/>
    </row>
    <row r="905" ht="14.25" customHeight="1">
      <c r="B905" s="1"/>
    </row>
    <row r="906" ht="14.25" customHeight="1">
      <c r="B906" s="1"/>
    </row>
    <row r="907" ht="14.25" customHeight="1">
      <c r="B907" s="1"/>
    </row>
    <row r="908" ht="14.25" customHeight="1">
      <c r="B908" s="1"/>
    </row>
    <row r="909" ht="14.25" customHeight="1">
      <c r="B909" s="1"/>
    </row>
    <row r="910" ht="14.25" customHeight="1">
      <c r="B910" s="1"/>
    </row>
    <row r="911" ht="14.25" customHeight="1">
      <c r="B911" s="1"/>
    </row>
    <row r="912" ht="14.25" customHeight="1">
      <c r="B912" s="1"/>
    </row>
    <row r="913" ht="14.25" customHeight="1">
      <c r="B913" s="1"/>
    </row>
    <row r="914" ht="14.25" customHeight="1">
      <c r="B914" s="1"/>
    </row>
    <row r="915" ht="14.25" customHeight="1">
      <c r="B915" s="1"/>
    </row>
    <row r="916" ht="14.25" customHeight="1">
      <c r="B916" s="1"/>
    </row>
    <row r="917" ht="14.25" customHeight="1">
      <c r="B917" s="1"/>
    </row>
    <row r="918" ht="14.25" customHeight="1">
      <c r="B918" s="1"/>
    </row>
    <row r="919" ht="14.25" customHeight="1">
      <c r="B919" s="1"/>
    </row>
    <row r="920" ht="14.25" customHeight="1">
      <c r="B920" s="1"/>
    </row>
    <row r="921" ht="14.25" customHeight="1">
      <c r="B921" s="1"/>
    </row>
    <row r="922" ht="14.25" customHeight="1">
      <c r="B922" s="1"/>
    </row>
    <row r="923" ht="14.25" customHeight="1">
      <c r="B923" s="1"/>
    </row>
    <row r="924" ht="14.25" customHeight="1">
      <c r="B924" s="1"/>
    </row>
    <row r="925" ht="14.25" customHeight="1">
      <c r="B925" s="1"/>
    </row>
    <row r="926" ht="14.25" customHeight="1">
      <c r="B926" s="1"/>
    </row>
    <row r="927" ht="14.25" customHeight="1">
      <c r="B927" s="1"/>
    </row>
    <row r="928" ht="14.25" customHeight="1">
      <c r="B928" s="1"/>
    </row>
    <row r="929" ht="14.25" customHeight="1">
      <c r="B929" s="1"/>
    </row>
    <row r="930" ht="14.25" customHeight="1">
      <c r="B930" s="1"/>
    </row>
    <row r="931" ht="14.25" customHeight="1">
      <c r="B931" s="1"/>
    </row>
    <row r="932" ht="14.25" customHeight="1">
      <c r="B932" s="1"/>
    </row>
    <row r="933" ht="14.25" customHeight="1">
      <c r="B933" s="1"/>
    </row>
    <row r="934" ht="14.25" customHeight="1">
      <c r="B934" s="1"/>
    </row>
    <row r="935" ht="14.25" customHeight="1">
      <c r="B935" s="1"/>
    </row>
    <row r="936" ht="14.25" customHeight="1">
      <c r="B936" s="1"/>
    </row>
    <row r="937" ht="14.25" customHeight="1">
      <c r="B937" s="1"/>
    </row>
    <row r="938" ht="14.25" customHeight="1">
      <c r="B938" s="1"/>
    </row>
    <row r="939" ht="14.25" customHeight="1">
      <c r="B939" s="1"/>
    </row>
    <row r="940" ht="14.25" customHeight="1">
      <c r="B940" s="1"/>
    </row>
    <row r="941" ht="14.25" customHeight="1">
      <c r="B941" s="1"/>
    </row>
    <row r="942" ht="14.25" customHeight="1">
      <c r="B942" s="1"/>
    </row>
    <row r="943" ht="14.25" customHeight="1">
      <c r="B943" s="1"/>
    </row>
    <row r="944" ht="14.25" customHeight="1">
      <c r="B944" s="1"/>
    </row>
    <row r="945" ht="14.25" customHeight="1">
      <c r="B945" s="1"/>
    </row>
    <row r="946" ht="14.25" customHeight="1">
      <c r="B946" s="1"/>
    </row>
    <row r="947" ht="14.25" customHeight="1">
      <c r="B947" s="1"/>
    </row>
    <row r="948" ht="14.25" customHeight="1">
      <c r="B948" s="1"/>
    </row>
    <row r="949" ht="14.25" customHeight="1">
      <c r="B949" s="1"/>
    </row>
    <row r="950" ht="14.25" customHeight="1">
      <c r="B950" s="1"/>
    </row>
    <row r="951" ht="14.25" customHeight="1">
      <c r="B951" s="1"/>
    </row>
    <row r="952" ht="14.25" customHeight="1">
      <c r="B952" s="1"/>
    </row>
    <row r="953" ht="14.25" customHeight="1">
      <c r="B953" s="1"/>
    </row>
    <row r="954" ht="14.25" customHeight="1">
      <c r="B954" s="1"/>
    </row>
    <row r="955" ht="14.25" customHeight="1">
      <c r="B955" s="1"/>
    </row>
    <row r="956" ht="14.25" customHeight="1">
      <c r="B956" s="1"/>
    </row>
    <row r="957" ht="14.25" customHeight="1">
      <c r="B957" s="1"/>
    </row>
    <row r="958" ht="14.25" customHeight="1">
      <c r="B958" s="1"/>
    </row>
    <row r="959" ht="14.25" customHeight="1">
      <c r="B959" s="1"/>
    </row>
    <row r="960" ht="14.25" customHeight="1">
      <c r="B960" s="1"/>
    </row>
    <row r="961" ht="14.25" customHeight="1">
      <c r="B961" s="1"/>
    </row>
    <row r="962" ht="14.25" customHeight="1">
      <c r="B962" s="1"/>
    </row>
    <row r="963" ht="14.25" customHeight="1">
      <c r="B963" s="1"/>
    </row>
    <row r="964" ht="14.25" customHeight="1">
      <c r="B964" s="1"/>
    </row>
    <row r="965" ht="14.25" customHeight="1">
      <c r="B965" s="1"/>
    </row>
    <row r="966" ht="14.25" customHeight="1">
      <c r="B966" s="1"/>
    </row>
    <row r="967" ht="14.25" customHeight="1">
      <c r="B967" s="1"/>
    </row>
    <row r="968" ht="14.25" customHeight="1">
      <c r="B968" s="1"/>
    </row>
    <row r="969" ht="14.25" customHeight="1">
      <c r="B969" s="1"/>
    </row>
    <row r="970" ht="14.25" customHeight="1">
      <c r="B970" s="1"/>
    </row>
    <row r="971" ht="14.25" customHeight="1">
      <c r="B971" s="1"/>
    </row>
    <row r="972" ht="14.25" customHeight="1">
      <c r="B972" s="1"/>
    </row>
    <row r="973" ht="14.25" customHeight="1">
      <c r="B973" s="1"/>
    </row>
    <row r="974" ht="14.25" customHeight="1">
      <c r="B974" s="1"/>
    </row>
    <row r="975" ht="14.25" customHeight="1">
      <c r="B975" s="1"/>
    </row>
    <row r="976" ht="14.25" customHeight="1">
      <c r="B976" s="1"/>
    </row>
    <row r="977" ht="14.25" customHeight="1">
      <c r="B977" s="1"/>
    </row>
    <row r="978" ht="14.25" customHeight="1">
      <c r="B978" s="1"/>
    </row>
    <row r="979" ht="14.25" customHeight="1">
      <c r="B979" s="1"/>
    </row>
    <row r="980" ht="14.25" customHeight="1">
      <c r="B980" s="1"/>
    </row>
    <row r="981" ht="14.25" customHeight="1">
      <c r="B981" s="1"/>
    </row>
    <row r="982" ht="14.25" customHeight="1">
      <c r="B982" s="1"/>
    </row>
    <row r="983" ht="14.25" customHeight="1">
      <c r="B983" s="1"/>
    </row>
    <row r="984" ht="14.25" customHeight="1">
      <c r="B984" s="1"/>
    </row>
    <row r="985" ht="14.25" customHeight="1">
      <c r="B985" s="1"/>
    </row>
    <row r="986" ht="14.25" customHeight="1">
      <c r="B986" s="1"/>
    </row>
    <row r="987" ht="14.25" customHeight="1">
      <c r="B987" s="1"/>
    </row>
    <row r="988" ht="14.25" customHeight="1">
      <c r="B988" s="1"/>
    </row>
    <row r="989" ht="14.25" customHeight="1">
      <c r="B989" s="1"/>
    </row>
    <row r="990" ht="14.25" customHeight="1">
      <c r="B990" s="1"/>
    </row>
    <row r="991" ht="14.25" customHeight="1">
      <c r="B991" s="1"/>
    </row>
    <row r="992" ht="14.25" customHeight="1">
      <c r="B992" s="1"/>
    </row>
    <row r="993" ht="14.25" customHeight="1">
      <c r="B993" s="1"/>
    </row>
    <row r="994" ht="14.25" customHeight="1">
      <c r="B994" s="1"/>
    </row>
    <row r="995" ht="14.25" customHeight="1">
      <c r="B995" s="1"/>
    </row>
    <row r="996" ht="14.25" customHeight="1">
      <c r="B996" s="1"/>
    </row>
    <row r="997" ht="14.25" customHeight="1">
      <c r="B997" s="1"/>
    </row>
    <row r="998" ht="14.25" customHeight="1">
      <c r="B998" s="1"/>
    </row>
    <row r="999" ht="14.25" customHeight="1">
      <c r="B999" s="1"/>
    </row>
    <row r="1000" ht="14.25" customHeight="1">
      <c r="B1000" s="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 Angelov</dc:creator>
</cp:coreProperties>
</file>