
<file path=[Content_Types].xml><?xml version="1.0" encoding="utf-8"?>
<Types xmlns="http://schemas.openxmlformats.org/package/2006/content-types">
  <Default ContentType="image/jpeg" Extension="jpg"/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enue Build" sheetId="1" r:id="rId4"/>
    <sheet state="visible" name="Balance Sheet" sheetId="2" r:id="rId5"/>
    <sheet state="visible" name="Dividend Discounted Model" sheetId="3" r:id="rId6"/>
    <sheet state="visible" name="Comps" sheetId="4" r:id="rId7"/>
    <sheet state="visible" name="WACC" sheetId="5" r:id="rId8"/>
    <sheet state="visible" name="Football Field Analysis" sheetId="6" r:id="rId9"/>
    <sheet state="visible" name="Stock Price Chart" sheetId="7" r:id="rId10"/>
  </sheets>
  <definedNames/>
  <calcPr/>
  <extLst>
    <ext uri="GoogleSheetsCustomDataVersion2">
      <go:sheetsCustomData xmlns:go="http://customooxmlschemas.google.com/" r:id="rId11" roundtripDataChecksum="+jbKstESXP+qVfE0tX9FOJwvz5+oI+BIKAF79ySWF74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P2">
      <text>
        <t xml:space="preserve">======
ID#AAABSk1yNuo
tc={93D70156-BAE9-4DFE-8F1E-C31144362304}    (2024-12-28 22:37:36)
[Threaded comment]
Your version of Excel allows you to read this threaded comment; however, any edits to it will get removed if the file is opened in a newer version of Excel. Learn more: https://go.microsoft.com/fwlink/?linkid=870924
Comment:
    nasdaq</t>
      </text>
    </comment>
  </commentList>
  <extLst>
    <ext uri="GoogleSheetsCustomDataVersion2">
      <go:sheetsCustomData xmlns:go="http://customooxmlschemas.google.com/" r:id="rId1" roundtripDataSignature="AMtx7mioP15w3EQJR8nlyB2j9UCT/CYPgQ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32">
      <text>
        <t xml:space="preserve">======
ID#AAABSk1yNus
tc={981D3A4E-82F2-4B88-B1EE-FF805B55C270}    (2024-12-28 22:37:36)
[Threaded comment]
Your version of Excel allows you to read this threaded comment; however, any edits to it will get removed if the file is opened in a newer version of Excel. Learn more: https://go.microsoft.com/fwlink/?linkid=870924
Comment:
    30-Year US Treasury Yield as of 11/24/24</t>
      </text>
    </comment>
    <comment authorId="0" ref="B18">
      <text>
        <t xml:space="preserve">======
ID#AAABSk1yNuk
tc={86FE1645-340C-45B7-B4ED-51BCB6A9E276}    (2024-12-28 22:37:36)
[Threaded comment]
Your version of Excel allows you to read this threaded comment; however, any edits to it will get removed if the file is opened in a newer version of Excel. Learn more: https://go.microsoft.com/fwlink/?linkid=870924
Comment:
    as of September 30, 2024</t>
      </text>
    </comment>
  </commentList>
  <extLst>
    <ext uri="GoogleSheetsCustomDataVersion2">
      <go:sheetsCustomData xmlns:go="http://customooxmlschemas.google.com/" r:id="rId1" roundtripDataSignature="AMtx7mjabeVbd6K843cu7WaH1XHv7pVG6Q=="/>
    </ext>
  </extLst>
</comments>
</file>

<file path=xl/sharedStrings.xml><?xml version="1.0" encoding="utf-8"?>
<sst xmlns="http://schemas.openxmlformats.org/spreadsheetml/2006/main" count="225" uniqueCount="188">
  <si>
    <t>Digital Realty Trust (NYSE: DLR) Revenue Build</t>
  </si>
  <si>
    <t>Notes</t>
  </si>
  <si>
    <t>(in thousands)</t>
  </si>
  <si>
    <t>FY 2021</t>
  </si>
  <si>
    <t>FY 2022</t>
  </si>
  <si>
    <t>FY 2023</t>
  </si>
  <si>
    <t>Q1-Q3 2024</t>
  </si>
  <si>
    <t>Q4 2024 (F)</t>
  </si>
  <si>
    <t>FY 2024 (F)</t>
  </si>
  <si>
    <t>FY 2025 (F)</t>
  </si>
  <si>
    <t>FY 2026 (F)</t>
  </si>
  <si>
    <t>FY 2027 (F)</t>
  </si>
  <si>
    <t>FY 2028 (F)</t>
  </si>
  <si>
    <t>FY 2029 (F)</t>
  </si>
  <si>
    <t>Check Page 52</t>
  </si>
  <si>
    <t>Top 20 Customers Annualized Recurring Revenue</t>
  </si>
  <si>
    <t>-</t>
  </si>
  <si>
    <t>DLR leverage high occupancy and low supply for higher prices</t>
  </si>
  <si>
    <t>Number of Locations</t>
  </si>
  <si>
    <t>Massive growth in APAC and New York</t>
  </si>
  <si>
    <t>% Growth in Locations</t>
  </si>
  <si>
    <t>5% increase in revenue</t>
  </si>
  <si>
    <t>Recurring Rev./Location</t>
  </si>
  <si>
    <t>Leases will be expire. When leases will be resign, prices will be higher</t>
  </si>
  <si>
    <t xml:space="preserve">    % Growth in Rev./Locations</t>
  </si>
  <si>
    <t>1.22 quarterly dividend amount</t>
  </si>
  <si>
    <t>Smaller Companies and other services</t>
  </si>
  <si>
    <t>% Growth in Smaller Companies and other services</t>
  </si>
  <si>
    <t>Total Operating Revenues</t>
  </si>
  <si>
    <t>Vacancy rate has been closing</t>
  </si>
  <si>
    <t>% Growth in Total Operating Revenues</t>
  </si>
  <si>
    <t>15% book increase in hyperscale users</t>
  </si>
  <si>
    <t>2023 Q3</t>
  </si>
  <si>
    <t>2023 Q4</t>
  </si>
  <si>
    <t>2024 Q3</t>
  </si>
  <si>
    <t xml:space="preserve">2024 Q4(P) </t>
  </si>
  <si>
    <t>CAGR</t>
  </si>
  <si>
    <t xml:space="preserve">September 30, </t>
  </si>
  <si>
    <t xml:space="preserve">December 31, </t>
  </si>
  <si>
    <t>ASSETS</t>
  </si>
  <si>
    <t>Investments in real estate:</t>
  </si>
  <si>
    <t>Investments in properties, net</t>
  </si>
  <si>
    <t>Investments in unconsolidated entities</t>
  </si>
  <si>
    <t>Net investments in real estate</t>
  </si>
  <si>
    <t>Operating lease right-of-use assets, net</t>
  </si>
  <si>
    <t>Cash and cash equivalents</t>
  </si>
  <si>
    <t>Accounts and other receivables, net</t>
  </si>
  <si>
    <t>Deferred rent, net</t>
  </si>
  <si>
    <t>Goodwill</t>
  </si>
  <si>
    <t>Customer relationship value, deferred leasing costs and other intangibles, net</t>
  </si>
  <si>
    <t>Assets held for sale</t>
  </si>
  <si>
    <t xml:space="preserve"> -</t>
  </si>
  <si>
    <t>Other assets</t>
  </si>
  <si>
    <t>Total assets</t>
  </si>
  <si>
    <t>LIABILITIES AND CAPITAL</t>
  </si>
  <si>
    <t>Global revolving credit facilities, net</t>
  </si>
  <si>
    <t>Unsecured term loans, net</t>
  </si>
  <si>
    <t>Unsecured senior notes, net of discount</t>
  </si>
  <si>
    <t>Secured and other debt, net of discount</t>
  </si>
  <si>
    <t>Operating lease liabilities</t>
  </si>
  <si>
    <t>Accounts payable and other accrued liabilities</t>
  </si>
  <si>
    <t>Deferred tax liabilities, net</t>
  </si>
  <si>
    <t>Accrued dividends and distributions</t>
  </si>
  <si>
    <t>Security deposits and prepaid rents</t>
  </si>
  <si>
    <t>Obligations associated with assets held for sale</t>
  </si>
  <si>
    <t>Total liabilities</t>
  </si>
  <si>
    <t>Redeemable noncontrolling interests</t>
  </si>
  <si>
    <t>Commitments and contingencies</t>
  </si>
  <si>
    <t>Capital:</t>
  </si>
  <si>
    <t>Partners' capital:</t>
  </si>
  <si>
    <t>General Partner:</t>
  </si>
  <si>
    <t>Preferred units, $755,000 liquidation preference ($25.00 per unit), 30,200 units issued and outstanding as of September 30, 2024 and December 31, 2023</t>
  </si>
  <si>
    <t>Common units, 331,347 and 311,608 units issued and outstanding as of September 30, 2024 and December 31, 2023, respectively</t>
  </si>
  <si>
    <t>Limited Partners, 6,397 and 6,449 units issued and outstanding as of September 30, 2024 and December 31, 2023, respectively</t>
  </si>
  <si>
    <t>Accumulated other comprehensive loss</t>
  </si>
  <si>
    <t>Total partners' capital</t>
  </si>
  <si>
    <t>Noncontrolling interests in consolidated entities</t>
  </si>
  <si>
    <t>Total capital</t>
  </si>
  <si>
    <t>Total liabilities and capital</t>
  </si>
  <si>
    <t>Digital Realty Trust (NYSE: DLR) Cash Flow Build-Up</t>
  </si>
  <si>
    <t>Key Assumptions</t>
  </si>
  <si>
    <t>Divident Yield</t>
  </si>
  <si>
    <t>Operating Revenues</t>
  </si>
  <si>
    <t>Shares Outstanding</t>
  </si>
  <si>
    <t>COGS (Rental Property Maintenance &amp; Operating)</t>
  </si>
  <si>
    <t>WACC</t>
  </si>
  <si>
    <t xml:space="preserve">  % of Revenue</t>
  </si>
  <si>
    <t>Terminal Rate</t>
  </si>
  <si>
    <t>SG&amp;A (Other Operating Expenses)</t>
  </si>
  <si>
    <t>EBIT</t>
  </si>
  <si>
    <t>Funds From Operations (FFO)</t>
  </si>
  <si>
    <t xml:space="preserve">   % Growth in FFO</t>
  </si>
  <si>
    <t>(in millions)</t>
  </si>
  <si>
    <t>Cash</t>
  </si>
  <si>
    <t>Non Controlling Interest</t>
  </si>
  <si>
    <t>We average out the NCI from FY 2022 to FY 2024, assuming the company will not make large acquisition like it did in FY 2019 without further context</t>
  </si>
  <si>
    <t xml:space="preserve">Debt </t>
  </si>
  <si>
    <t>The company has strong cash flow generation; we assume it can grow organically without further leverage. Therefore, its debt level will be similar to FY 2024 for the future years.</t>
  </si>
  <si>
    <t xml:space="preserve">Multiples (EBIT, EBITDA, FFO) </t>
  </si>
  <si>
    <t>Enterprise Value</t>
  </si>
  <si>
    <t>Equity Value</t>
  </si>
  <si>
    <t>Share Price</t>
  </si>
  <si>
    <t>Dividend</t>
  </si>
  <si>
    <t>PV of Dividend</t>
  </si>
  <si>
    <t>Share Price Calculation</t>
  </si>
  <si>
    <t>PV of Sum of Stage 1 Dividends</t>
  </si>
  <si>
    <t>Stage 2 Terminal Value</t>
  </si>
  <si>
    <t>PV of Stage 2 Terminal Value</t>
  </si>
  <si>
    <t>Implied Value Per Share ($)</t>
  </si>
  <si>
    <t>`</t>
  </si>
  <si>
    <t>Company Name</t>
  </si>
  <si>
    <t>Total Enterprise Value Latest</t>
  </si>
  <si>
    <t xml:space="preserve">LTM EBIT </t>
  </si>
  <si>
    <t xml:space="preserve">LTM EBITDA </t>
  </si>
  <si>
    <t xml:space="preserve">LTM FFO </t>
  </si>
  <si>
    <t xml:space="preserve">FQ Cash And Equivalents </t>
  </si>
  <si>
    <t xml:space="preserve">FQ Minority Interest </t>
  </si>
  <si>
    <t>EV/EBIT</t>
  </si>
  <si>
    <t>EV/EBITDA</t>
  </si>
  <si>
    <t>EV/FFO</t>
  </si>
  <si>
    <t xml:space="preserve">Implied TEV/EBIT </t>
  </si>
  <si>
    <t>Equinix, Inc.</t>
  </si>
  <si>
    <t>LTM EBIT</t>
  </si>
  <si>
    <t>Iron Mountain Incorporated</t>
  </si>
  <si>
    <t>TEV/EBIT Multiple</t>
  </si>
  <si>
    <t>Digital Realty Trust, Inc.</t>
  </si>
  <si>
    <t xml:space="preserve">Enterprise Value </t>
  </si>
  <si>
    <t>NEXTDC Limited</t>
  </si>
  <si>
    <t>(+) Cash</t>
  </si>
  <si>
    <t>Keppel DC REIT</t>
  </si>
  <si>
    <t>(-) Debt</t>
  </si>
  <si>
    <t>Digital Core REIT</t>
  </si>
  <si>
    <t>(-) Non Controlling Interest</t>
  </si>
  <si>
    <t>Implied Equity Value</t>
  </si>
  <si>
    <t>75 Percentile</t>
  </si>
  <si>
    <t>Total Shares Outstanding</t>
  </si>
  <si>
    <t>Median</t>
  </si>
  <si>
    <t>Implied Share Price</t>
  </si>
  <si>
    <t>Mean</t>
  </si>
  <si>
    <t>25 Percentile</t>
  </si>
  <si>
    <t>All in $1000s</t>
  </si>
  <si>
    <t>Debt</t>
  </si>
  <si>
    <t>Equity</t>
  </si>
  <si>
    <t>Preferred Stock</t>
  </si>
  <si>
    <t>Total</t>
  </si>
  <si>
    <t>/ Debt + Equity + Preferred Stock</t>
  </si>
  <si>
    <t>Cost of Debt</t>
  </si>
  <si>
    <t>Rate</t>
  </si>
  <si>
    <t>Debt Composition</t>
  </si>
  <si>
    <t>Fixed</t>
  </si>
  <si>
    <t xml:space="preserve">Variable </t>
  </si>
  <si>
    <t>Effective Interest Rate</t>
  </si>
  <si>
    <t>Cost of Equity</t>
  </si>
  <si>
    <t>Ticker</t>
  </si>
  <si>
    <t>Levered Beta (5Y Monthly)</t>
  </si>
  <si>
    <t>Effective Tax Rate</t>
  </si>
  <si>
    <t>Unlevered Beta</t>
  </si>
  <si>
    <t>Equinix</t>
  </si>
  <si>
    <t>NASDAQ: EQIX</t>
  </si>
  <si>
    <t>OTCMKTS: KPDCF</t>
  </si>
  <si>
    <t>OTCMKTS: DGTCF</t>
  </si>
  <si>
    <t>ASX: NXT</t>
  </si>
  <si>
    <t>NYSE: IRM</t>
  </si>
  <si>
    <t>Digital Realty Trust</t>
  </si>
  <si>
    <t>NYSE: DLR</t>
  </si>
  <si>
    <t>Relevered Beta</t>
  </si>
  <si>
    <t>Risk-Free Rate</t>
  </si>
  <si>
    <t>Equity Risk Premium</t>
  </si>
  <si>
    <t>Cost of Preferred Stock</t>
  </si>
  <si>
    <t>Annual Dividend</t>
  </si>
  <si>
    <t>Market Price</t>
  </si>
  <si>
    <t>Effective Yield</t>
  </si>
  <si>
    <t>Series J</t>
  </si>
  <si>
    <t>Series K</t>
  </si>
  <si>
    <t>Series L</t>
  </si>
  <si>
    <t>Weighted Cost of Preferred Stock</t>
  </si>
  <si>
    <t>Difference</t>
  </si>
  <si>
    <t>Comparable TEV/EBIT</t>
  </si>
  <si>
    <t>Comparable TEV/EBITDA</t>
  </si>
  <si>
    <t>Comparable TEV/FFO</t>
  </si>
  <si>
    <t>DDM TEV/EBIT</t>
  </si>
  <si>
    <t>DDM TEV/FFO</t>
  </si>
  <si>
    <t>Implied Return</t>
  </si>
  <si>
    <t>Bull Case</t>
  </si>
  <si>
    <t>Bear Case</t>
  </si>
  <si>
    <t>Weighted Average of Bull and Bear Cases</t>
  </si>
  <si>
    <t>Dates</t>
  </si>
  <si>
    <t>Digital Realty Trust, Inc. (NYSE:DLR) - Share Pricing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</si>
</sst>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4">
    <numFmt numFmtId="164" formatCode="_(* #,##0_);_(* \(#,##0\);_(* &quot;-&quot;??_);_(@_)"/>
    <numFmt numFmtId="165" formatCode="_(* #,##0_);_(* \(#,##0\);_(* &quot;-&quot;_);_(@_)"/>
    <numFmt numFmtId="166" formatCode="_(0_);_(\(0\);_(&quot;-&quot;_);@_)"/>
    <numFmt numFmtId="167" formatCode="_(\$* #,##0_);_(\$* \(#,##0\);_(\$* &quot;-&quot;_);_(@_)"/>
    <numFmt numFmtId="168" formatCode="_(#,##0_);_(\(#,##0\);_(&quot;-&quot;_);_(@_)"/>
    <numFmt numFmtId="169" formatCode="_(&quot;$&quot;* #,##0.00_);_(&quot;$&quot;* \(#,##0.00\);_(&quot;$&quot;* &quot;-&quot;??_);_(@_)"/>
    <numFmt numFmtId="170" formatCode="0.00\x"/>
    <numFmt numFmtId="171" formatCode="_(* #,##0.00_);_(* \(#,##0.00\);_(* &quot;-&quot;_);_(@_)"/>
    <numFmt numFmtId="172" formatCode="0.0%"/>
    <numFmt numFmtId="173" formatCode="0.0"/>
    <numFmt numFmtId="174" formatCode="_(* #,##0.00_);_(* \(#,##0.00\);_(* &quot;-&quot;??_);_(@_)"/>
    <numFmt numFmtId="175" formatCode="0.0000"/>
    <numFmt numFmtId="176" formatCode="0.000"/>
    <numFmt numFmtId="177" formatCode="_([$$-409]* #,##0.00_);_([$$-409]* \(#,##0.00\);_([$$-409]* &quot;-&quot;??_);_(@_)"/>
  </numFmts>
  <fonts count="15">
    <font>
      <sz val="12.0"/>
      <color theme="1"/>
      <name val="Aptos Narrow"/>
      <scheme val="minor"/>
    </font>
    <font>
      <sz val="12.0"/>
      <color theme="1"/>
      <name val="Garamond"/>
    </font>
    <font>
      <b/>
      <sz val="12.0"/>
      <color theme="1"/>
      <name val="Garamond"/>
    </font>
    <font>
      <sz val="12.0"/>
      <color theme="1"/>
      <name val="Aptos Narrow"/>
    </font>
    <font>
      <sz val="11.0"/>
      <color rgb="FF000000"/>
      <name val="Garamond"/>
    </font>
    <font>
      <b/>
      <sz val="11.0"/>
      <color theme="1"/>
      <name val="Garamond"/>
    </font>
    <font>
      <sz val="11.0"/>
      <color theme="1"/>
      <name val="Garamond"/>
    </font>
    <font>
      <b/>
      <sz val="11.0"/>
      <color rgb="FF3F3F3F"/>
      <name val="Garamond"/>
    </font>
    <font>
      <sz val="11.0"/>
      <color rgb="FF3F3F76"/>
      <name val="Garamond"/>
    </font>
    <font>
      <b/>
      <sz val="11.0"/>
      <color theme="0"/>
      <name val="Garamond"/>
    </font>
    <font/>
    <font>
      <sz val="12.0"/>
      <color rgb="FF000000"/>
      <name val="Garamond"/>
    </font>
    <font>
      <b/>
      <sz val="12.0"/>
      <color rgb="FF000000"/>
      <name val="Garamond"/>
    </font>
    <font>
      <sz val="12.0"/>
      <color rgb="FF0070C0"/>
      <name val="Garamond"/>
    </font>
    <font>
      <sz val="10.0"/>
      <color theme="1"/>
      <name val="Garamond"/>
    </font>
  </fonts>
  <fills count="7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CC99"/>
        <bgColor rgb="FFFFCC99"/>
      </patternFill>
    </fill>
    <fill>
      <patternFill patternType="solid">
        <fgColor theme="4"/>
        <bgColor theme="4"/>
      </patternFill>
    </fill>
    <fill>
      <patternFill patternType="solid">
        <fgColor rgb="FFA6C9EB"/>
        <bgColor rgb="FFA6C9EB"/>
      </patternFill>
    </fill>
    <fill>
      <patternFill patternType="solid">
        <fgColor rgb="FF83CAEB"/>
        <bgColor rgb="FF83CAEB"/>
      </patternFill>
    </fill>
  </fills>
  <borders count="19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3F3F3F"/>
      </left>
      <right style="thin">
        <color rgb="FF3F3F3F"/>
      </right>
      <top/>
      <bottom style="thin">
        <color rgb="FF3F3F3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2" fillId="0" fontId="3" numFmtId="0" xfId="0" applyBorder="1" applyFont="1"/>
    <xf borderId="2" fillId="0" fontId="2" numFmtId="0" xfId="0" applyBorder="1" applyFont="1"/>
    <xf borderId="0" fillId="0" fontId="2" numFmtId="0" xfId="0" applyFont="1"/>
    <xf borderId="1" fillId="0" fontId="2" numFmtId="0" xfId="0" applyAlignment="1" applyBorder="1" applyFont="1">
      <alignment horizontal="right"/>
    </xf>
    <xf borderId="2" fillId="0" fontId="2" numFmtId="0" xfId="0" applyAlignment="1" applyBorder="1" applyFont="1">
      <alignment horizontal="right"/>
    </xf>
    <xf borderId="3" fillId="0" fontId="2" numFmtId="0" xfId="0" applyAlignment="1" applyBorder="1" applyFont="1">
      <alignment horizontal="right"/>
    </xf>
    <xf borderId="0" fillId="0" fontId="2" numFmtId="0" xfId="0" applyAlignment="1" applyFont="1">
      <alignment horizontal="right"/>
    </xf>
    <xf borderId="4" fillId="0" fontId="1" numFmtId="164" xfId="0" applyBorder="1" applyFont="1" applyNumberFormat="1"/>
    <xf borderId="0" fillId="0" fontId="1" numFmtId="164" xfId="0" applyFont="1" applyNumberFormat="1"/>
    <xf borderId="3" fillId="0" fontId="1" numFmtId="164" xfId="0" applyBorder="1" applyFont="1" applyNumberFormat="1"/>
    <xf borderId="0" fillId="0" fontId="1" numFmtId="165" xfId="0" applyFont="1" applyNumberFormat="1"/>
    <xf borderId="0" fillId="0" fontId="1" numFmtId="0" xfId="0" applyAlignment="1" applyFont="1">
      <alignment horizontal="left"/>
    </xf>
    <xf borderId="4" fillId="0" fontId="1" numFmtId="10" xfId="0" applyBorder="1" applyFont="1" applyNumberFormat="1"/>
    <xf borderId="0" fillId="0" fontId="1" numFmtId="10" xfId="0" applyFont="1" applyNumberFormat="1"/>
    <xf borderId="4" fillId="0" fontId="1" numFmtId="165" xfId="0" applyBorder="1" applyFont="1" applyNumberFormat="1"/>
    <xf borderId="5" fillId="0" fontId="1" numFmtId="0" xfId="0" applyAlignment="1" applyBorder="1" applyFont="1">
      <alignment horizontal="left"/>
    </xf>
    <xf borderId="4" fillId="0" fontId="1" numFmtId="165" xfId="0" applyAlignment="1" applyBorder="1" applyFont="1" applyNumberFormat="1">
      <alignment horizontal="right"/>
    </xf>
    <xf borderId="0" fillId="0" fontId="1" numFmtId="165" xfId="0" applyAlignment="1" applyFont="1" applyNumberFormat="1">
      <alignment horizontal="right"/>
    </xf>
    <xf borderId="4" fillId="0" fontId="1" numFmtId="10" xfId="0" applyAlignment="1" applyBorder="1" applyFont="1" applyNumberFormat="1">
      <alignment horizontal="right"/>
    </xf>
    <xf borderId="0" fillId="0" fontId="1" numFmtId="10" xfId="0" applyAlignment="1" applyFont="1" applyNumberFormat="1">
      <alignment horizontal="right"/>
    </xf>
    <xf borderId="0" fillId="0" fontId="1" numFmtId="0" xfId="0" applyAlignment="1" applyFont="1">
      <alignment readingOrder="0"/>
    </xf>
    <xf borderId="0" fillId="0" fontId="1" numFmtId="9" xfId="0" applyFont="1" applyNumberFormat="1"/>
    <xf borderId="0" fillId="0" fontId="4" numFmtId="0" xfId="0" applyAlignment="1" applyFont="1">
      <alignment horizontal="left"/>
    </xf>
    <xf borderId="0" fillId="0" fontId="5" numFmtId="166" xfId="0" applyAlignment="1" applyFont="1" applyNumberFormat="1">
      <alignment horizontal="right"/>
    </xf>
    <xf borderId="0" fillId="0" fontId="5" numFmtId="0" xfId="0" applyAlignment="1" applyFont="1">
      <alignment horizontal="left"/>
    </xf>
    <xf borderId="0" fillId="0" fontId="6" numFmtId="166" xfId="0" applyAlignment="1" applyFont="1" applyNumberFormat="1">
      <alignment horizontal="right"/>
    </xf>
    <xf borderId="0" fillId="0" fontId="6" numFmtId="167" xfId="0" applyFont="1" applyNumberFormat="1"/>
    <xf borderId="0" fillId="0" fontId="6" numFmtId="168" xfId="0" applyFont="1" applyNumberFormat="1"/>
    <xf borderId="2" fillId="0" fontId="1" numFmtId="0" xfId="0" applyBorder="1" applyFont="1"/>
    <xf borderId="6" fillId="0" fontId="2" numFmtId="0" xfId="0" applyBorder="1" applyFont="1"/>
    <xf borderId="7" fillId="0" fontId="2" numFmtId="0" xfId="0" applyAlignment="1" applyBorder="1" applyFont="1">
      <alignment horizontal="right"/>
    </xf>
    <xf borderId="8" fillId="2" fontId="7" numFmtId="10" xfId="0" applyBorder="1" applyFill="1" applyFont="1" applyNumberFormat="1"/>
    <xf borderId="5" fillId="0" fontId="2" numFmtId="0" xfId="0" applyBorder="1" applyFont="1"/>
    <xf borderId="9" fillId="2" fontId="7" numFmtId="0" xfId="0" applyBorder="1" applyFont="1"/>
    <xf borderId="9" fillId="2" fontId="7" numFmtId="10" xfId="0" applyBorder="1" applyFont="1" applyNumberFormat="1"/>
    <xf borderId="5" fillId="0" fontId="1" numFmtId="0" xfId="0" applyBorder="1" applyFont="1"/>
    <xf borderId="0" fillId="0" fontId="3" numFmtId="10" xfId="0" applyFont="1" applyNumberFormat="1"/>
    <xf borderId="0" fillId="0" fontId="1" numFmtId="169" xfId="0" applyFont="1" applyNumberFormat="1"/>
    <xf borderId="10" fillId="0" fontId="1" numFmtId="0" xfId="0" applyBorder="1" applyFont="1"/>
    <xf borderId="3" fillId="0" fontId="1" numFmtId="165" xfId="0" applyBorder="1" applyFont="1" applyNumberFormat="1"/>
    <xf borderId="11" fillId="3" fontId="8" numFmtId="170" xfId="0" applyBorder="1" applyFill="1" applyFont="1" applyNumberFormat="1"/>
    <xf borderId="0" fillId="0" fontId="1" numFmtId="171" xfId="0" applyFont="1" applyNumberFormat="1"/>
    <xf borderId="10" fillId="0" fontId="2" numFmtId="0" xfId="0" applyBorder="1" applyFont="1"/>
    <xf borderId="3" fillId="0" fontId="1" numFmtId="171" xfId="0" applyBorder="1" applyFont="1" applyNumberFormat="1"/>
    <xf borderId="0" fillId="0" fontId="1" numFmtId="172" xfId="0" applyFont="1" applyNumberFormat="1"/>
    <xf borderId="12" fillId="0" fontId="1" numFmtId="173" xfId="0" applyBorder="1" applyFont="1" applyNumberFormat="1"/>
    <xf borderId="3" fillId="0" fontId="1" numFmtId="173" xfId="0" applyBorder="1" applyFont="1" applyNumberFormat="1"/>
    <xf borderId="10" fillId="0" fontId="1" numFmtId="173" xfId="0" applyBorder="1" applyFont="1" applyNumberFormat="1"/>
    <xf borderId="4" fillId="0" fontId="1" numFmtId="173" xfId="0" applyBorder="1" applyFont="1" applyNumberFormat="1"/>
    <xf borderId="13" fillId="2" fontId="1" numFmtId="173" xfId="0" applyBorder="1" applyFont="1" applyNumberFormat="1"/>
    <xf borderId="5" fillId="0" fontId="1" numFmtId="173" xfId="0" applyBorder="1" applyFont="1" applyNumberFormat="1"/>
    <xf borderId="14" fillId="2" fontId="1" numFmtId="173" xfId="0" applyBorder="1" applyFont="1" applyNumberFormat="1"/>
    <xf borderId="1" fillId="0" fontId="1" numFmtId="173" xfId="0" applyBorder="1" applyFont="1" applyNumberFormat="1"/>
    <xf borderId="2" fillId="0" fontId="1" numFmtId="173" xfId="0" applyBorder="1" applyFont="1" applyNumberFormat="1"/>
    <xf borderId="6" fillId="0" fontId="1" numFmtId="173" xfId="0" applyBorder="1" applyFont="1" applyNumberFormat="1"/>
    <xf borderId="15" fillId="0" fontId="1" numFmtId="0" xfId="0" applyBorder="1" applyFont="1"/>
    <xf borderId="7" fillId="0" fontId="1" numFmtId="0" xfId="0" applyBorder="1" applyFont="1"/>
    <xf borderId="16" fillId="0" fontId="1" numFmtId="0" xfId="0" applyBorder="1" applyFont="1"/>
    <xf borderId="17" fillId="4" fontId="9" numFmtId="0" xfId="0" applyAlignment="1" applyBorder="1" applyFill="1" applyFont="1">
      <alignment horizontal="center"/>
    </xf>
    <xf borderId="18" fillId="0" fontId="10" numFmtId="0" xfId="0" applyBorder="1" applyFont="1"/>
    <xf borderId="4" fillId="0" fontId="1" numFmtId="0" xfId="0" applyBorder="1" applyFont="1"/>
    <xf borderId="0" fillId="0" fontId="1" numFmtId="171" xfId="0" applyAlignment="1" applyFont="1" applyNumberFormat="1">
      <alignment horizontal="left"/>
    </xf>
    <xf borderId="5" fillId="0" fontId="1" numFmtId="171" xfId="0" applyAlignment="1" applyBorder="1" applyFont="1" applyNumberFormat="1">
      <alignment horizontal="left"/>
    </xf>
    <xf borderId="2" fillId="0" fontId="1" numFmtId="170" xfId="0" applyBorder="1" applyFont="1" applyNumberFormat="1"/>
    <xf borderId="0" fillId="0" fontId="1" numFmtId="174" xfId="0" applyFont="1" applyNumberFormat="1"/>
    <xf borderId="1" fillId="0" fontId="1" numFmtId="0" xfId="0" applyBorder="1" applyFont="1"/>
    <xf borderId="2" fillId="0" fontId="1" numFmtId="165" xfId="0" applyBorder="1" applyFont="1" applyNumberFormat="1"/>
    <xf borderId="2" fillId="0" fontId="1" numFmtId="171" xfId="0" applyAlignment="1" applyBorder="1" applyFont="1" applyNumberFormat="1">
      <alignment horizontal="left"/>
    </xf>
    <xf borderId="6" fillId="0" fontId="1" numFmtId="171" xfId="0" applyAlignment="1" applyBorder="1" applyFont="1" applyNumberFormat="1">
      <alignment horizontal="left"/>
    </xf>
    <xf borderId="12" fillId="0" fontId="2" numFmtId="0" xfId="0" applyAlignment="1" applyBorder="1" applyFont="1">
      <alignment horizontal="right"/>
    </xf>
    <xf borderId="3" fillId="0" fontId="1" numFmtId="170" xfId="0" applyBorder="1" applyFont="1" applyNumberFormat="1"/>
    <xf borderId="10" fillId="0" fontId="1" numFmtId="170" xfId="0" applyBorder="1" applyFont="1" applyNumberFormat="1"/>
    <xf borderId="4" fillId="0" fontId="2" numFmtId="0" xfId="0" applyAlignment="1" applyBorder="1" applyFont="1">
      <alignment horizontal="right"/>
    </xf>
    <xf borderId="0" fillId="0" fontId="1" numFmtId="170" xfId="0" applyFont="1" applyNumberFormat="1"/>
    <xf borderId="5" fillId="0" fontId="1" numFmtId="170" xfId="0" applyBorder="1" applyFont="1" applyNumberFormat="1"/>
    <xf borderId="6" fillId="0" fontId="1" numFmtId="170" xfId="0" applyBorder="1" applyFont="1" applyNumberFormat="1"/>
    <xf borderId="0" fillId="0" fontId="11" numFmtId="0" xfId="0" applyFont="1"/>
    <xf borderId="13" fillId="5" fontId="12" numFmtId="0" xfId="0" applyBorder="1" applyFill="1" applyFont="1"/>
    <xf borderId="13" fillId="5" fontId="1" numFmtId="0" xfId="0" applyBorder="1" applyFont="1"/>
    <xf borderId="0" fillId="0" fontId="13" numFmtId="3" xfId="0" applyFont="1" applyNumberFormat="1"/>
    <xf borderId="0" fillId="0" fontId="1" numFmtId="2" xfId="0" applyFont="1" applyNumberFormat="1"/>
    <xf borderId="0" fillId="0" fontId="12" numFmtId="0" xfId="0" applyFont="1"/>
    <xf borderId="13" fillId="6" fontId="2" numFmtId="175" xfId="0" applyBorder="1" applyFill="1" applyFont="1" applyNumberFormat="1"/>
    <xf borderId="0" fillId="0" fontId="6" numFmtId="0" xfId="0" applyFont="1"/>
    <xf borderId="0" fillId="0" fontId="13" numFmtId="0" xfId="0" applyFont="1"/>
    <xf borderId="13" fillId="6" fontId="1" numFmtId="2" xfId="0" applyBorder="1" applyFont="1" applyNumberForma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right"/>
    </xf>
    <xf borderId="0" fillId="0" fontId="2" numFmtId="176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13" fillId="6" fontId="2" numFmtId="176" xfId="0" applyAlignment="1" applyBorder="1" applyFont="1" applyNumberFormat="1">
      <alignment horizontal="center"/>
    </xf>
    <xf borderId="0" fillId="0" fontId="1" numFmtId="175" xfId="0" applyFont="1" applyNumberFormat="1"/>
    <xf borderId="0" fillId="0" fontId="13" numFmtId="175" xfId="0" applyFont="1" applyNumberFormat="1"/>
    <xf borderId="13" fillId="6" fontId="2" numFmtId="175" xfId="0" applyAlignment="1" applyBorder="1" applyFont="1" applyNumberFormat="1">
      <alignment horizontal="center"/>
    </xf>
    <xf borderId="11" fillId="3" fontId="8" numFmtId="169" xfId="0" applyBorder="1" applyFont="1" applyNumberFormat="1"/>
    <xf borderId="11" fillId="3" fontId="8" numFmtId="9" xfId="0" applyBorder="1" applyFont="1" applyNumberFormat="1"/>
    <xf borderId="0" fillId="0" fontId="1" numFmtId="177" xfId="0" applyFont="1" applyNumberFormat="1"/>
    <xf borderId="0" fillId="0" fontId="14" numFmtId="14" xfId="0" applyAlignment="1" applyFont="1" applyNumberFormat="1">
      <alignment vertical="center"/>
    </xf>
    <xf borderId="0" fillId="0" fontId="14" numFmtId="0" xfId="0" applyAlignment="1" applyFont="1">
      <alignment vertical="center"/>
    </xf>
    <xf borderId="0" fillId="0" fontId="14" numFmtId="2" xfId="0" applyAlignment="1" applyFont="1" applyNumberFormat="1">
      <alignment vertical="center"/>
    </xf>
    <xf borderId="0" fillId="0" fontId="3" numFmtId="14" xfId="0" applyFont="1" applyNumberFormat="1"/>
    <xf borderId="0" fillId="0" fontId="14" numFmtId="0" xfId="0" applyFont="1"/>
    <xf borderId="0" fillId="0" fontId="1" numFmtId="1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3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'Revenue Build'!$A$22:$A$30</c:f>
            </c:strRef>
          </c:cat>
          <c:val>
            <c:numRef>
              <c:f>'Revenue Build'!$B$22:$B$30</c:f>
              <c:numCache/>
            </c:numRef>
          </c:val>
        </c:ser>
        <c:axId val="705379855"/>
        <c:axId val="328870076"/>
      </c:barChart>
      <c:catAx>
        <c:axId val="7053798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Garamond"/>
              </a:defRPr>
            </a:pPr>
          </a:p>
        </c:txPr>
        <c:crossAx val="328870076"/>
      </c:catAx>
      <c:valAx>
        <c:axId val="3288700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Garamond"/>
              </a:defRPr>
            </a:pPr>
          </a:p>
        </c:txPr>
        <c:crossAx val="705379855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grouping val="stacked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Garamond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Comps!$A$2:$A$7</c:f>
            </c:strRef>
          </c:cat>
          <c:val>
            <c:numRef>
              <c:f>Comps!$H$2:$H$7</c:f>
              <c:numCache/>
            </c:numRef>
          </c:val>
        </c:ser>
        <c:overlap val="100"/>
        <c:axId val="1816204056"/>
        <c:axId val="126990471"/>
      </c:barChart>
      <c:catAx>
        <c:axId val="181620405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Garamond"/>
              </a:defRPr>
            </a:pPr>
          </a:p>
        </c:txPr>
        <c:crossAx val="126990471"/>
      </c:catAx>
      <c:valAx>
        <c:axId val="1269904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Garamond"/>
              </a:defRPr>
            </a:pPr>
          </a:p>
        </c:txPr>
        <c:crossAx val="1816204056"/>
        <c:crosses val="max"/>
        <c:majorUnit val="100.0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grouping val="stacked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FFFFFF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'Football Field Analysis'!$A$2:$A$6</c:f>
            </c:strRef>
          </c:cat>
          <c:val>
            <c:numRef>
              <c:f>'Football Field Analysis'!$B$2:$B$6</c:f>
              <c:numCache/>
            </c:numRef>
          </c:val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'Football Field Analysis'!$A$2:$A$6</c:f>
            </c:strRef>
          </c:cat>
          <c:val>
            <c:numRef>
              <c:f>'Football Field Analysis'!$C$2:$C$6</c:f>
              <c:numCache/>
            </c:numRef>
          </c:val>
        </c:ser>
        <c:ser>
          <c:idx val="2"/>
          <c:order val="2"/>
          <c:spPr>
            <a:solidFill>
              <a:srgbClr val="FFFFFF"/>
            </a:solidFill>
            <a:ln cmpd="sng">
              <a:solidFill>
                <a:srgbClr val="000000"/>
              </a:solidFill>
            </a:ln>
          </c:spPr>
          <c:cat>
            <c:strRef>
              <c:f>'Football Field Analysis'!$A$2:$A$6</c:f>
            </c:strRef>
          </c:cat>
          <c:val>
            <c:numRef>
              <c:f>'Football Field Analysis'!$D$2:$D$6</c:f>
              <c:numCache/>
            </c:numRef>
          </c:val>
        </c:ser>
        <c:overlap val="100"/>
        <c:axId val="93173984"/>
        <c:axId val="2089040624"/>
      </c:barChart>
      <c:catAx>
        <c:axId val="9317398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1" i="0" sz="900">
                <a:solidFill>
                  <a:srgbClr val="000000"/>
                </a:solidFill>
                <a:latin typeface="Garamond"/>
              </a:defRPr>
            </a:pPr>
          </a:p>
        </c:txPr>
        <c:crossAx val="2089040624"/>
      </c:catAx>
      <c:valAx>
        <c:axId val="2089040624"/>
        <c:scaling>
          <c:orientation val="minMax"/>
          <c:max val="5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Garamond"/>
              </a:defRPr>
            </a:pPr>
          </a:p>
        </c:txPr>
        <c:crossAx val="93173984"/>
        <c:crosses val="max"/>
      </c:valAx>
    </c:plotArea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v>Digital Realty Trust, Inc. (NYSE:DLR) - Share Pricing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'Stock Price Chart'!$A$3:$A$254</c:f>
            </c:strRef>
          </c:cat>
          <c:val>
            <c:numRef>
              <c:f>'Stock Price Chart'!$B$3:$B$254</c:f>
              <c:numCache/>
            </c:numRef>
          </c:val>
          <c:smooth val="0"/>
        </c:ser>
        <c:axId val="1993703428"/>
        <c:axId val="1614905994"/>
      </c:lineChart>
      <c:catAx>
        <c:axId val="19937034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4905994"/>
      </c:catAx>
      <c:valAx>
        <c:axId val="1614905994"/>
        <c:scaling>
          <c:orientation val="minMax"/>
          <c:max val="200.0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500">
                <a:solidFill>
                  <a:srgbClr val="000000"/>
                </a:solidFill>
                <a:latin typeface="Garamond"/>
              </a:defRPr>
            </a:pPr>
          </a:p>
        </c:txPr>
        <c:crossAx val="1993703428"/>
        <c:majorUnit val="25.0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9525</xdr:colOff>
      <xdr:row>22</xdr:row>
      <xdr:rowOff>152400</xdr:rowOff>
    </xdr:from>
    <xdr:ext cx="4800600" cy="2333625"/>
    <xdr:graphicFrame>
      <xdr:nvGraphicFramePr>
        <xdr:cNvPr id="139360264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28575</xdr:colOff>
      <xdr:row>0</xdr:row>
      <xdr:rowOff>171450</xdr:rowOff>
    </xdr:from>
    <xdr:ext cx="914400" cy="428625"/>
    <xdr:pic>
      <xdr:nvPicPr>
        <xdr:cNvPr descr="Digital Realty Announces Common Stock Offering"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200025</xdr:rowOff>
    </xdr:from>
    <xdr:ext cx="914400" cy="419100"/>
    <xdr:pic>
      <xdr:nvPicPr>
        <xdr:cNvPr descr="Digital Realty Announces Common Stock Offering"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657225</xdr:colOff>
      <xdr:row>14</xdr:row>
      <xdr:rowOff>28575</xdr:rowOff>
    </xdr:from>
    <xdr:ext cx="5143500" cy="3067050"/>
    <xdr:graphicFrame>
      <xdr:nvGraphicFramePr>
        <xdr:cNvPr id="214707236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409575</xdr:colOff>
      <xdr:row>13</xdr:row>
      <xdr:rowOff>142875</xdr:rowOff>
    </xdr:from>
    <xdr:ext cx="6038850" cy="2495550"/>
    <xdr:graphicFrame>
      <xdr:nvGraphicFramePr>
        <xdr:cNvPr id="299102289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200025</xdr:colOff>
      <xdr:row>227</xdr:row>
      <xdr:rowOff>38100</xdr:rowOff>
    </xdr:from>
    <xdr:ext cx="7715250" cy="3324225"/>
    <xdr:graphicFrame>
      <xdr:nvGraphicFramePr>
        <xdr:cNvPr id="110678426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2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43.67"/>
    <col customWidth="1" min="2" max="4" width="12.44"/>
    <col customWidth="1" hidden="1" min="5" max="6" width="12.44"/>
    <col customWidth="1" min="7" max="7" width="15.0"/>
    <col customWidth="1" min="8" max="12" width="12.67"/>
    <col customWidth="1" min="13" max="26" width="11.0"/>
  </cols>
  <sheetData>
    <row r="1" ht="54.75" customHeight="1">
      <c r="A1" s="1"/>
      <c r="B1" s="2" t="s">
        <v>0</v>
      </c>
      <c r="C1" s="3"/>
      <c r="E1" s="3"/>
      <c r="F1" s="3"/>
      <c r="G1" s="3"/>
      <c r="H1" s="3"/>
      <c r="I1" s="4"/>
      <c r="J1" s="3"/>
      <c r="K1" s="3"/>
      <c r="L1" s="3"/>
      <c r="O1" s="5" t="s">
        <v>1</v>
      </c>
    </row>
    <row r="2" ht="18.0" customHeight="1">
      <c r="A2" s="4" t="s">
        <v>2</v>
      </c>
      <c r="B2" s="6" t="s">
        <v>3</v>
      </c>
      <c r="C2" s="7" t="s">
        <v>4</v>
      </c>
      <c r="D2" s="8" t="s">
        <v>5</v>
      </c>
      <c r="E2" s="9" t="s">
        <v>6</v>
      </c>
      <c r="F2" s="9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1"/>
      <c r="N2" s="1"/>
      <c r="O2" s="1" t="s">
        <v>14</v>
      </c>
      <c r="P2" s="1"/>
      <c r="Q2" s="1"/>
      <c r="R2" s="1"/>
    </row>
    <row r="3" ht="15.75" customHeight="1">
      <c r="A3" s="1" t="s">
        <v>15</v>
      </c>
      <c r="B3" s="10">
        <v>1675426.0</v>
      </c>
      <c r="C3" s="11">
        <f>1800879</f>
        <v>1800879</v>
      </c>
      <c r="D3" s="12">
        <v>1915056.0</v>
      </c>
      <c r="E3" s="11" t="s">
        <v>16</v>
      </c>
      <c r="F3" s="11" t="s">
        <v>16</v>
      </c>
      <c r="G3" s="13">
        <f t="shared" ref="G3:L3" si="1">G4*G6</f>
        <v>2101547.373</v>
      </c>
      <c r="H3" s="13">
        <f t="shared" si="1"/>
        <v>2288964.327</v>
      </c>
      <c r="I3" s="13">
        <f t="shared" si="1"/>
        <v>2483748.292</v>
      </c>
      <c r="J3" s="13">
        <f t="shared" si="1"/>
        <v>2690036.627</v>
      </c>
      <c r="K3" s="13">
        <f t="shared" si="1"/>
        <v>2910712.121</v>
      </c>
      <c r="L3" s="13">
        <f t="shared" si="1"/>
        <v>3148004.866</v>
      </c>
      <c r="M3" s="1"/>
      <c r="N3" s="1"/>
      <c r="O3" s="1" t="s">
        <v>17</v>
      </c>
      <c r="P3" s="1"/>
      <c r="Q3" s="1"/>
      <c r="R3" s="1"/>
    </row>
    <row r="4" ht="15.75" customHeight="1">
      <c r="A4" s="1" t="s">
        <v>18</v>
      </c>
      <c r="B4" s="10">
        <v>852.0</v>
      </c>
      <c r="C4" s="11">
        <f>912</f>
        <v>912</v>
      </c>
      <c r="D4" s="11">
        <v>896.0</v>
      </c>
      <c r="E4" s="11" t="s">
        <v>16</v>
      </c>
      <c r="F4" s="11" t="s">
        <v>16</v>
      </c>
      <c r="G4" s="13">
        <f>(1+G5)*D4</f>
        <v>935.4532246</v>
      </c>
      <c r="H4" s="13">
        <f t="shared" ref="H4:L4" si="2">(1+H5)*G4</f>
        <v>976.6131665</v>
      </c>
      <c r="I4" s="13">
        <f t="shared" si="2"/>
        <v>1019.584146</v>
      </c>
      <c r="J4" s="13">
        <f t="shared" si="2"/>
        <v>1064.445848</v>
      </c>
      <c r="K4" s="13">
        <f t="shared" si="2"/>
        <v>1111.281466</v>
      </c>
      <c r="L4" s="13">
        <f t="shared" si="2"/>
        <v>1160.17785</v>
      </c>
      <c r="M4" s="1"/>
      <c r="N4" s="1"/>
      <c r="O4" s="1" t="s">
        <v>19</v>
      </c>
      <c r="P4" s="1"/>
      <c r="Q4" s="1"/>
      <c r="R4" s="1"/>
    </row>
    <row r="5" ht="15.75" customHeight="1">
      <c r="A5" s="14" t="s">
        <v>20</v>
      </c>
      <c r="B5" s="15"/>
      <c r="C5" s="16">
        <f t="shared" ref="C5:D5" si="3">(C4-B4)/B4</f>
        <v>0.07042253521</v>
      </c>
      <c r="D5" s="16">
        <f t="shared" si="3"/>
        <v>-0.01754385965</v>
      </c>
      <c r="E5" s="16"/>
      <c r="F5" s="16"/>
      <c r="G5" s="16">
        <f>0.7*(C5)+0.3*(D5)</f>
        <v>0.04403261675</v>
      </c>
      <c r="H5" s="16">
        <f t="shared" ref="H5:I5" si="4">0.044</f>
        <v>0.044</v>
      </c>
      <c r="I5" s="16">
        <f t="shared" si="4"/>
        <v>0.044</v>
      </c>
      <c r="J5" s="16">
        <f t="shared" ref="J5:L5" si="5">0.7*(H5)+0.3*(I5)</f>
        <v>0.044</v>
      </c>
      <c r="K5" s="16">
        <f t="shared" si="5"/>
        <v>0.044</v>
      </c>
      <c r="L5" s="16">
        <f t="shared" si="5"/>
        <v>0.044</v>
      </c>
      <c r="M5" s="1"/>
      <c r="N5" s="1"/>
      <c r="O5" s="1" t="s">
        <v>21</v>
      </c>
      <c r="P5" s="1"/>
      <c r="Q5" s="1"/>
      <c r="R5" s="1"/>
    </row>
    <row r="6" ht="15.75" customHeight="1">
      <c r="A6" s="1" t="s">
        <v>22</v>
      </c>
      <c r="B6" s="10">
        <f t="shared" ref="B6:D6" si="6">B3/B4</f>
        <v>1966.462441</v>
      </c>
      <c r="C6" s="11">
        <f t="shared" si="6"/>
        <v>1974.648026</v>
      </c>
      <c r="D6" s="11">
        <f t="shared" si="6"/>
        <v>2137.339286</v>
      </c>
      <c r="E6" s="11" t="s">
        <v>16</v>
      </c>
      <c r="F6" s="11" t="s">
        <v>16</v>
      </c>
      <c r="G6" s="11">
        <f>(1+G7)*D6</f>
        <v>2246.555272</v>
      </c>
      <c r="H6" s="11">
        <f t="shared" ref="H6:L6" si="7">(1+H7)*G6</f>
        <v>2343.77787</v>
      </c>
      <c r="I6" s="11">
        <f t="shared" si="7"/>
        <v>2436.040519</v>
      </c>
      <c r="J6" s="11">
        <f t="shared" si="7"/>
        <v>2527.170952</v>
      </c>
      <c r="K6" s="11">
        <f t="shared" si="7"/>
        <v>2619.239329</v>
      </c>
      <c r="L6" s="11">
        <f t="shared" si="7"/>
        <v>2713.381285</v>
      </c>
      <c r="M6" s="1"/>
      <c r="N6" s="1"/>
      <c r="O6" s="1" t="s">
        <v>23</v>
      </c>
      <c r="P6" s="1"/>
      <c r="Q6" s="1"/>
      <c r="R6" s="1"/>
    </row>
    <row r="7" ht="15.75" customHeight="1">
      <c r="A7" s="1" t="s">
        <v>24</v>
      </c>
      <c r="B7" s="15"/>
      <c r="C7" s="16">
        <f t="shared" ref="C7:D7" si="8">(C6-B6)/B6</f>
        <v>0.004162594123</v>
      </c>
      <c r="D7" s="16">
        <f t="shared" si="8"/>
        <v>0.08239000431</v>
      </c>
      <c r="E7" s="16"/>
      <c r="F7" s="16"/>
      <c r="G7" s="16">
        <f>0.4*C7+0.6*D7</f>
        <v>0.05109904024</v>
      </c>
      <c r="H7" s="16">
        <f>G7+(G7-D7)/4</f>
        <v>0.04327629922</v>
      </c>
      <c r="I7" s="16">
        <f t="shared" ref="I7:L7" si="9">H7+(H7-G7)/2</f>
        <v>0.03936492871</v>
      </c>
      <c r="J7" s="16">
        <f t="shared" si="9"/>
        <v>0.03740924345</v>
      </c>
      <c r="K7" s="16">
        <f t="shared" si="9"/>
        <v>0.03643140083</v>
      </c>
      <c r="L7" s="16">
        <f t="shared" si="9"/>
        <v>0.03594247951</v>
      </c>
      <c r="M7" s="1"/>
      <c r="N7" s="1"/>
      <c r="O7" s="1" t="s">
        <v>25</v>
      </c>
      <c r="P7" s="1"/>
      <c r="Q7" s="1"/>
      <c r="R7" s="1"/>
    </row>
    <row r="8" ht="15.75" customHeight="1">
      <c r="A8" s="1" t="s">
        <v>26</v>
      </c>
      <c r="B8" s="17">
        <f t="shared" ref="B8:D8" si="10">B10-B3</f>
        <v>2752456</v>
      </c>
      <c r="C8" s="13">
        <f t="shared" si="10"/>
        <v>2890955</v>
      </c>
      <c r="D8" s="13">
        <f t="shared" si="10"/>
        <v>3562005</v>
      </c>
      <c r="E8" s="13" t="s">
        <v>16</v>
      </c>
      <c r="F8" s="13" t="s">
        <v>16</v>
      </c>
      <c r="G8" s="13">
        <f>(1+G9)*D8</f>
        <v>4129787.351</v>
      </c>
      <c r="H8" s="13">
        <f t="shared" ref="H8:L8" si="11">(1+H9)*G8</f>
        <v>4637913.13</v>
      </c>
      <c r="I8" s="13">
        <f t="shared" si="11"/>
        <v>5124240.025</v>
      </c>
      <c r="J8" s="13">
        <f t="shared" si="11"/>
        <v>5614982.765</v>
      </c>
      <c r="K8" s="13">
        <f t="shared" si="11"/>
        <v>6127202.985</v>
      </c>
      <c r="L8" s="13">
        <f t="shared" si="11"/>
        <v>6672225.656</v>
      </c>
      <c r="M8" s="1"/>
      <c r="N8" s="1"/>
      <c r="O8" s="1"/>
      <c r="P8" s="1"/>
      <c r="Q8" s="1"/>
      <c r="R8" s="1"/>
    </row>
    <row r="9" ht="15.75" customHeight="1">
      <c r="A9" s="18" t="s">
        <v>27</v>
      </c>
      <c r="B9" s="16"/>
      <c r="C9" s="16">
        <f t="shared" ref="C9:D9" si="12">(C8-B8)/B8</f>
        <v>0.05031833388</v>
      </c>
      <c r="D9" s="16">
        <f t="shared" si="12"/>
        <v>0.2321205276</v>
      </c>
      <c r="E9" s="16"/>
      <c r="F9" s="16"/>
      <c r="G9" s="16">
        <f>0.4*C9+0.6*D9</f>
        <v>0.1593996501</v>
      </c>
      <c r="H9" s="16">
        <f>G9+(G9-D9)/2</f>
        <v>0.1230392114</v>
      </c>
      <c r="I9" s="16">
        <f t="shared" ref="I9:L9" si="13">H9+(H9-G9)/2</f>
        <v>0.104858992</v>
      </c>
      <c r="J9" s="16">
        <f t="shared" si="13"/>
        <v>0.09576888232</v>
      </c>
      <c r="K9" s="16">
        <f t="shared" si="13"/>
        <v>0.09122382748</v>
      </c>
      <c r="L9" s="16">
        <f t="shared" si="13"/>
        <v>0.08895130006</v>
      </c>
      <c r="M9" s="1"/>
      <c r="N9" s="1"/>
      <c r="O9" s="1"/>
      <c r="P9" s="1"/>
      <c r="Q9" s="1"/>
      <c r="R9" s="1"/>
    </row>
    <row r="10" ht="17.25" customHeight="1">
      <c r="A10" s="1" t="s">
        <v>28</v>
      </c>
      <c r="B10" s="19">
        <v>4427882.0</v>
      </c>
      <c r="C10" s="20">
        <v>4691834.0</v>
      </c>
      <c r="D10" s="20">
        <v>5477061.0</v>
      </c>
      <c r="E10" s="20">
        <v>4119106.0</v>
      </c>
      <c r="F10" s="20">
        <f>H17</f>
        <v>1397736.885</v>
      </c>
      <c r="G10" s="20">
        <f>E10+F10</f>
        <v>5516842.885</v>
      </c>
      <c r="H10" s="20">
        <f t="shared" ref="H10:L10" si="14">H8+H3</f>
        <v>6926877.457</v>
      </c>
      <c r="I10" s="20">
        <f t="shared" si="14"/>
        <v>7607988.317</v>
      </c>
      <c r="J10" s="20">
        <f t="shared" si="14"/>
        <v>8305019.393</v>
      </c>
      <c r="K10" s="20">
        <f t="shared" si="14"/>
        <v>9037915.105</v>
      </c>
      <c r="L10" s="20">
        <f t="shared" si="14"/>
        <v>9820230.522</v>
      </c>
      <c r="M10" s="1"/>
      <c r="N10" s="1"/>
      <c r="O10" s="1" t="s">
        <v>29</v>
      </c>
      <c r="P10" s="1"/>
      <c r="Q10" s="1"/>
      <c r="R10" s="1"/>
    </row>
    <row r="11" ht="17.25" customHeight="1">
      <c r="A11" s="14" t="s">
        <v>30</v>
      </c>
      <c r="B11" s="21"/>
      <c r="C11" s="22">
        <f t="shared" ref="C11:D11" si="15">(C10-B10)/B10</f>
        <v>0.05961134466</v>
      </c>
      <c r="D11" s="22">
        <f t="shared" si="15"/>
        <v>0.1673603542</v>
      </c>
      <c r="E11" s="22"/>
      <c r="F11" s="22"/>
      <c r="G11" s="22">
        <f>(G10-D10)/D10</f>
        <v>0.007263363596</v>
      </c>
      <c r="H11" s="22">
        <f t="shared" ref="H11:L11" si="16">(H10-G10)/G10</f>
        <v>0.2555872264</v>
      </c>
      <c r="I11" s="22">
        <f t="shared" si="16"/>
        <v>0.09832870068</v>
      </c>
      <c r="J11" s="22">
        <f t="shared" si="16"/>
        <v>0.09161831573</v>
      </c>
      <c r="K11" s="22">
        <f t="shared" si="16"/>
        <v>0.08824732104</v>
      </c>
      <c r="L11" s="22">
        <f t="shared" si="16"/>
        <v>0.08655927915</v>
      </c>
      <c r="M11" s="1"/>
      <c r="N11" s="1"/>
      <c r="O11" s="1" t="s">
        <v>31</v>
      </c>
      <c r="P11" s="1"/>
      <c r="Q11" s="1"/>
      <c r="R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ht="15.75" customHeight="1">
      <c r="A13" s="1"/>
      <c r="B13" s="1"/>
      <c r="C13" s="1"/>
      <c r="D13" s="2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ht="15.75" customHeight="1">
      <c r="A16" s="1"/>
      <c r="B16" s="1"/>
      <c r="C16" s="1"/>
      <c r="D16" s="1"/>
      <c r="E16" s="1" t="s">
        <v>32</v>
      </c>
      <c r="F16" s="1" t="s">
        <v>33</v>
      </c>
      <c r="G16" s="1" t="s">
        <v>34</v>
      </c>
      <c r="H16" s="1" t="s">
        <v>35</v>
      </c>
      <c r="I16" s="1"/>
      <c r="J16" s="1"/>
      <c r="K16" s="1"/>
      <c r="L16" s="1"/>
      <c r="M16" s="1"/>
      <c r="N16" s="1"/>
      <c r="O16" s="1"/>
      <c r="P16" s="1"/>
      <c r="Q16" s="1"/>
      <c r="R16" s="1"/>
    </row>
    <row r="17" ht="15.75" customHeight="1">
      <c r="A17" s="1"/>
      <c r="B17" s="1"/>
      <c r="C17" s="1"/>
      <c r="D17" s="1"/>
      <c r="E17" s="1">
        <v>1402437.0</v>
      </c>
      <c r="F17" s="1">
        <v>1369633.0</v>
      </c>
      <c r="G17" s="1">
        <v>1431214.0</v>
      </c>
      <c r="H17" s="1">
        <f>G17*(1+F18)</f>
        <v>1397736.885</v>
      </c>
      <c r="I17" s="1"/>
      <c r="J17" s="1"/>
      <c r="K17" s="1"/>
      <c r="L17" s="16"/>
      <c r="M17" s="1"/>
      <c r="N17" s="1"/>
      <c r="O17" s="1"/>
      <c r="P17" s="1"/>
      <c r="Q17" s="1"/>
      <c r="R17" s="1"/>
    </row>
    <row r="18" ht="15.75" customHeight="1">
      <c r="A18" s="1"/>
      <c r="B18" s="1"/>
      <c r="C18" s="1"/>
      <c r="D18" s="1"/>
      <c r="E18" s="1"/>
      <c r="F18" s="24">
        <f>(F17-E17)/E17</f>
        <v>-0.02339071202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ht="15.75" customHeight="1">
      <c r="A22" s="1" t="str">
        <f>B2</f>
        <v>FY 2021</v>
      </c>
      <c r="B22" s="13">
        <f>B10</f>
        <v>4427882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ht="15.75" customHeight="1">
      <c r="A23" s="1" t="str">
        <f>C2</f>
        <v>FY 2022</v>
      </c>
      <c r="B23" s="13">
        <f>C10</f>
        <v>4691834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ht="15.75" customHeight="1">
      <c r="A24" s="1" t="str">
        <f>D2</f>
        <v>FY 2023</v>
      </c>
      <c r="B24" s="13">
        <f>D10</f>
        <v>5477061</v>
      </c>
      <c r="C24" s="1">
        <f>(B24-B23)/B23</f>
        <v>0.1673603542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ht="15.75" customHeight="1">
      <c r="A25" s="1" t="str">
        <f>G2</f>
        <v>FY 2024 (F)</v>
      </c>
      <c r="B25" s="13">
        <f>G10</f>
        <v>5516842.885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ht="15.75" customHeight="1">
      <c r="A26" s="1" t="str">
        <f>H2</f>
        <v>FY 2025 (F)</v>
      </c>
      <c r="B26" s="13">
        <f>H10</f>
        <v>6926877.457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ht="15.75" customHeight="1">
      <c r="A27" s="1" t="str">
        <f>I2</f>
        <v>FY 2026 (F)</v>
      </c>
      <c r="B27" s="13">
        <f>I10</f>
        <v>7607988.317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ht="15.75" customHeight="1">
      <c r="A28" s="1" t="str">
        <f>J2</f>
        <v>FY 2027 (F)</v>
      </c>
      <c r="B28" s="13">
        <f>J10</f>
        <v>8305019.393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ht="15.75" customHeight="1">
      <c r="A29" s="1" t="str">
        <f>L2</f>
        <v>FY 2029 (F)</v>
      </c>
      <c r="B29" s="13">
        <f>K10</f>
        <v>9037915.105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ht="15.75" customHeight="1">
      <c r="A30" s="13" t="str">
        <f>L2</f>
        <v>FY 2029 (F)</v>
      </c>
      <c r="B30" s="13">
        <f>L10</f>
        <v>9820230.522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ht="15.75" customHeight="1">
      <c r="A31" s="1" t="s">
        <v>36</v>
      </c>
      <c r="B31" s="1">
        <f>(B30/B25)^(1/5)-1</f>
        <v>0.1222412123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ht="15.7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ht="15.75" customHeight="1"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ht="15.75" customHeight="1"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15.67"/>
    <col customWidth="1" min="2" max="2" width="13.0"/>
    <col customWidth="1" min="3" max="3" width="12.11"/>
    <col customWidth="1" min="4" max="26" width="9.0"/>
  </cols>
  <sheetData>
    <row r="1" ht="15.75" customHeight="1">
      <c r="A1" s="25"/>
      <c r="B1" s="26" t="s">
        <v>37</v>
      </c>
      <c r="C1" s="26" t="s">
        <v>38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5"/>
      <c r="B2" s="26">
        <v>2024.0</v>
      </c>
      <c r="C2" s="26">
        <v>2023.0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27" t="s">
        <v>39</v>
      </c>
      <c r="B3" s="28"/>
      <c r="C3" s="2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25" t="s">
        <v>40</v>
      </c>
      <c r="B4" s="28"/>
      <c r="C4" s="28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25" t="s">
        <v>41</v>
      </c>
      <c r="B5" s="29">
        <v>2.5230214E7</v>
      </c>
      <c r="C5" s="29">
        <v>2.4236088E7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25" t="s">
        <v>42</v>
      </c>
      <c r="B6" s="30">
        <v>2456448.0</v>
      </c>
      <c r="C6" s="30">
        <v>2295889.0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25" t="s">
        <v>43</v>
      </c>
      <c r="B7" s="30">
        <v>2.7686662E7</v>
      </c>
      <c r="C7" s="30">
        <v>2.6531977E7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25" t="s">
        <v>44</v>
      </c>
      <c r="B8" s="30">
        <v>1228507.0</v>
      </c>
      <c r="C8" s="30">
        <v>1414256.0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25" t="s">
        <v>45</v>
      </c>
      <c r="B9" s="30">
        <v>2175605.0</v>
      </c>
      <c r="C9" s="30">
        <v>1625495.0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25" t="s">
        <v>46</v>
      </c>
      <c r="B10" s="30">
        <v>1274460.0</v>
      </c>
      <c r="C10" s="30">
        <v>1278110.0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25" t="s">
        <v>47</v>
      </c>
      <c r="B11" s="30">
        <v>641778.0</v>
      </c>
      <c r="C11" s="30">
        <v>624427.0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25" t="s">
        <v>48</v>
      </c>
      <c r="B12" s="30">
        <v>9395233.0</v>
      </c>
      <c r="C12" s="30">
        <v>9239871.0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25" t="s">
        <v>49</v>
      </c>
      <c r="B13" s="30">
        <v>2367467.0</v>
      </c>
      <c r="C13" s="30">
        <v>2500237.0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25" t="s">
        <v>50</v>
      </c>
      <c r="B14" s="30" t="s">
        <v>51</v>
      </c>
      <c r="C14" s="30">
        <v>478503.0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25" t="s">
        <v>52</v>
      </c>
      <c r="B15" s="30">
        <v>525679.0</v>
      </c>
      <c r="C15" s="30">
        <v>420382.0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25" t="s">
        <v>53</v>
      </c>
      <c r="B16" s="29">
        <v>4.5295391E7</v>
      </c>
      <c r="C16" s="29">
        <v>4.4113258E7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27" t="s">
        <v>54</v>
      </c>
      <c r="B17" s="28"/>
      <c r="C17" s="28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25" t="s">
        <v>55</v>
      </c>
      <c r="B18" s="29">
        <v>1786921.0</v>
      </c>
      <c r="C18" s="29">
        <v>1812287.0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25" t="s">
        <v>56</v>
      </c>
      <c r="B19" s="30">
        <v>913733.0</v>
      </c>
      <c r="C19" s="30">
        <v>1560305.0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25" t="s">
        <v>57</v>
      </c>
      <c r="B20" s="30">
        <v>1.3528061E7</v>
      </c>
      <c r="C20" s="30">
        <v>1.3422342E7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25" t="s">
        <v>58</v>
      </c>
      <c r="B21" s="30">
        <v>757831.0</v>
      </c>
      <c r="C21" s="30">
        <v>630973.0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25" t="s">
        <v>59</v>
      </c>
      <c r="B22" s="30">
        <v>1343903.0</v>
      </c>
      <c r="C22" s="30">
        <v>1542094.0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25" t="s">
        <v>60</v>
      </c>
      <c r="B23" s="30">
        <v>2140763.0</v>
      </c>
      <c r="C23" s="30">
        <v>2168984.0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25" t="s">
        <v>61</v>
      </c>
      <c r="B24" s="30">
        <v>1223771.0</v>
      </c>
      <c r="C24" s="30">
        <v>1151096.0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25" t="s">
        <v>62</v>
      </c>
      <c r="B25" s="30" t="s">
        <v>51</v>
      </c>
      <c r="C25" s="30">
        <v>387988.0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25" t="s">
        <v>63</v>
      </c>
      <c r="B26" s="30">
        <v>423797.0</v>
      </c>
      <c r="C26" s="30">
        <v>401867.0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25" t="s">
        <v>64</v>
      </c>
      <c r="B27" s="30" t="s">
        <v>51</v>
      </c>
      <c r="C27" s="30">
        <v>39001.0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25" t="s">
        <v>65</v>
      </c>
      <c r="B28" s="30">
        <v>2.211878E7</v>
      </c>
      <c r="C28" s="30">
        <v>2.3116937E7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25"/>
      <c r="B29" s="28"/>
      <c r="C29" s="28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25" t="s">
        <v>66</v>
      </c>
      <c r="B30" s="30">
        <v>1465636.0</v>
      </c>
      <c r="C30" s="30">
        <v>1394814.0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25" t="s">
        <v>67</v>
      </c>
      <c r="B31" s="28"/>
      <c r="C31" s="28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25" t="s">
        <v>68</v>
      </c>
      <c r="B32" s="28"/>
      <c r="C32" s="28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25" t="s">
        <v>69</v>
      </c>
      <c r="B33" s="28"/>
      <c r="C33" s="28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25" t="s">
        <v>70</v>
      </c>
      <c r="B34" s="28"/>
      <c r="C34" s="28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25" t="s">
        <v>71</v>
      </c>
      <c r="B35" s="30">
        <v>731690.0</v>
      </c>
      <c r="C35" s="30">
        <v>731690.0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25" t="s">
        <v>72</v>
      </c>
      <c r="B36" s="30">
        <v>2.1171786E7</v>
      </c>
      <c r="C36" s="30">
        <v>1.9137237E7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25" t="s">
        <v>73</v>
      </c>
      <c r="B37" s="30">
        <v>447573.0</v>
      </c>
      <c r="C37" s="30">
        <v>459356.0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25" t="s">
        <v>74</v>
      </c>
      <c r="B38" s="30">
        <v>-677007.0</v>
      </c>
      <c r="C38" s="30">
        <v>-772668.0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25" t="s">
        <v>75</v>
      </c>
      <c r="B39" s="30">
        <v>2.1674042E7</v>
      </c>
      <c r="C39" s="30">
        <v>1.9555615E7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25" t="s">
        <v>76</v>
      </c>
      <c r="B40" s="30">
        <v>36933.0</v>
      </c>
      <c r="C40" s="30">
        <v>45892.0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25" t="s">
        <v>77</v>
      </c>
      <c r="B41" s="30">
        <v>2.1710975E7</v>
      </c>
      <c r="C41" s="30">
        <v>1.9601507E7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25" t="s">
        <v>78</v>
      </c>
      <c r="B42" s="29">
        <v>4.5295391E7</v>
      </c>
      <c r="C42" s="29">
        <v>4.4113258E7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45.0"/>
    <col customWidth="1" min="2" max="2" width="13.67"/>
    <col customWidth="1" min="3" max="3" width="15.0"/>
    <col customWidth="1" min="4" max="4" width="15.78"/>
    <col customWidth="1" hidden="1" min="5" max="5" width="12.78"/>
    <col customWidth="1" hidden="1" min="6" max="6" width="10.78"/>
    <col customWidth="1" min="7" max="7" width="10.11"/>
    <col customWidth="1" min="8" max="11" width="11.11"/>
    <col customWidth="1" min="12" max="12" width="17.11"/>
    <col customWidth="1" min="13" max="14" width="8.78"/>
    <col customWidth="1" min="15" max="16" width="20.33"/>
    <col customWidth="1" min="17" max="26" width="8.78"/>
  </cols>
  <sheetData>
    <row r="1" ht="54.75" customHeight="1">
      <c r="A1" s="1"/>
      <c r="B1" s="2" t="s">
        <v>79</v>
      </c>
      <c r="C1" s="31"/>
      <c r="D1" s="1"/>
      <c r="E1" s="31"/>
      <c r="F1" s="31"/>
      <c r="G1" s="31"/>
      <c r="H1" s="31"/>
      <c r="I1" s="4"/>
      <c r="J1" s="31"/>
      <c r="K1" s="31"/>
      <c r="L1" s="31"/>
      <c r="M1" s="1"/>
      <c r="N1" s="1"/>
      <c r="O1" s="4" t="s">
        <v>80</v>
      </c>
      <c r="P1" s="3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2" t="s">
        <v>2</v>
      </c>
      <c r="B2" s="7" t="s">
        <v>3</v>
      </c>
      <c r="C2" s="7" t="s">
        <v>4</v>
      </c>
      <c r="D2" s="33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11</v>
      </c>
      <c r="L2" s="7" t="s">
        <v>12</v>
      </c>
      <c r="M2" s="1"/>
      <c r="N2" s="1"/>
      <c r="O2" s="1" t="s">
        <v>81</v>
      </c>
      <c r="P2" s="34">
        <v>0.0253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35" t="s">
        <v>82</v>
      </c>
      <c r="B3" s="19">
        <v>4427882.0</v>
      </c>
      <c r="C3" s="20">
        <v>4691834.0</v>
      </c>
      <c r="D3" s="20">
        <v>5477061.0</v>
      </c>
      <c r="E3" s="20">
        <v>4119106.0</v>
      </c>
      <c r="F3" s="20">
        <f>'Revenue Build'!F10</f>
        <v>1397736.885</v>
      </c>
      <c r="G3" s="20">
        <f>E3+F3</f>
        <v>5516842.885</v>
      </c>
      <c r="H3" s="13">
        <f>'Revenue Build'!H10</f>
        <v>6926877.457</v>
      </c>
      <c r="I3" s="13">
        <f>'Revenue Build'!I10</f>
        <v>7607988.317</v>
      </c>
      <c r="J3" s="13">
        <f>'Revenue Build'!J10</f>
        <v>8305019.393</v>
      </c>
      <c r="K3" s="13">
        <f>'Revenue Build'!K10</f>
        <v>9037915.105</v>
      </c>
      <c r="L3" s="13">
        <f>'Revenue Build'!L10</f>
        <v>9820230.522</v>
      </c>
      <c r="M3" s="1"/>
      <c r="N3" s="1"/>
      <c r="O3" s="1" t="s">
        <v>83</v>
      </c>
      <c r="P3" s="36">
        <v>331.7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35" t="s">
        <v>84</v>
      </c>
      <c r="B4" s="13">
        <f>1570516</f>
        <v>1570516</v>
      </c>
      <c r="C4" s="13">
        <f>1825817</f>
        <v>1825817</v>
      </c>
      <c r="D4" s="13">
        <f>2381666</f>
        <v>2381666</v>
      </c>
      <c r="E4" s="13">
        <f>1707699</f>
        <v>1707699</v>
      </c>
      <c r="F4" s="13">
        <f>G4-E4</f>
        <v>533730.3143</v>
      </c>
      <c r="G4" s="13">
        <f t="shared" ref="G4:L4" si="1">G3*G5</f>
        <v>2241429.314</v>
      </c>
      <c r="H4" s="13">
        <f t="shared" si="1"/>
        <v>2758023.816</v>
      </c>
      <c r="I4" s="13">
        <f t="shared" si="1"/>
        <v>2968632.379</v>
      </c>
      <c r="J4" s="13">
        <f t="shared" si="1"/>
        <v>3175801.209</v>
      </c>
      <c r="K4" s="13">
        <f t="shared" si="1"/>
        <v>3386936.014</v>
      </c>
      <c r="L4" s="13">
        <f t="shared" si="1"/>
        <v>3606504.619</v>
      </c>
      <c r="M4" s="1"/>
      <c r="N4" s="1"/>
      <c r="O4" s="1" t="s">
        <v>85</v>
      </c>
      <c r="P4" s="37">
        <f>WACC!C10</f>
        <v>0.07494154153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38" t="s">
        <v>86</v>
      </c>
      <c r="B5" s="16">
        <f t="shared" ref="B5:E5" si="2">B4/B3</f>
        <v>0.3546878621</v>
      </c>
      <c r="C5" s="16">
        <f t="shared" si="2"/>
        <v>0.3891478258</v>
      </c>
      <c r="D5" s="16">
        <f t="shared" si="2"/>
        <v>0.4348437967</v>
      </c>
      <c r="E5" s="16">
        <f t="shared" si="2"/>
        <v>0.4145800084</v>
      </c>
      <c r="F5" s="16">
        <f>E5</f>
        <v>0.4145800084</v>
      </c>
      <c r="G5" s="16">
        <f t="shared" ref="G5:L5" si="3">0.98*F5</f>
        <v>0.4062884082</v>
      </c>
      <c r="H5" s="16">
        <f t="shared" si="3"/>
        <v>0.39816264</v>
      </c>
      <c r="I5" s="16">
        <f t="shared" si="3"/>
        <v>0.3901993872</v>
      </c>
      <c r="J5" s="16">
        <f t="shared" si="3"/>
        <v>0.3823953995</v>
      </c>
      <c r="K5" s="16">
        <f t="shared" si="3"/>
        <v>0.3747474915</v>
      </c>
      <c r="L5" s="16">
        <f t="shared" si="3"/>
        <v>0.3672525417</v>
      </c>
      <c r="M5" s="1"/>
      <c r="N5" s="1"/>
      <c r="O5" s="1" t="s">
        <v>87</v>
      </c>
      <c r="P5" s="39">
        <v>0.015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35" t="s">
        <v>88</v>
      </c>
      <c r="B6" s="13">
        <f>2163367</f>
        <v>2163367</v>
      </c>
      <c r="C6" s="13">
        <f>2276049</f>
        <v>2276049</v>
      </c>
      <c r="D6" s="13">
        <f>2570934</f>
        <v>2570934</v>
      </c>
      <c r="E6" s="13">
        <f>2083865</f>
        <v>2083865</v>
      </c>
      <c r="F6" s="13">
        <f>G6-E6</f>
        <v>637343.6566</v>
      </c>
      <c r="G6" s="13">
        <f t="shared" ref="G6:L6" si="4">G3*G7</f>
        <v>2721208.657</v>
      </c>
      <c r="H6" s="13">
        <f t="shared" si="4"/>
        <v>3331296.959</v>
      </c>
      <c r="I6" s="13">
        <f t="shared" si="4"/>
        <v>3567387.584</v>
      </c>
      <c r="J6" s="13">
        <f t="shared" si="4"/>
        <v>3796869.985</v>
      </c>
      <c r="K6" s="13">
        <f t="shared" si="4"/>
        <v>4028635.25</v>
      </c>
      <c r="L6" s="13">
        <f t="shared" si="4"/>
        <v>4267917.238</v>
      </c>
      <c r="M6" s="1"/>
      <c r="N6" s="1"/>
      <c r="O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38" t="s">
        <v>86</v>
      </c>
      <c r="B7" s="16">
        <f t="shared" ref="B7:E7" si="5">B6/B3</f>
        <v>0.4885782864</v>
      </c>
      <c r="C7" s="16">
        <f t="shared" si="5"/>
        <v>0.4851085951</v>
      </c>
      <c r="D7" s="16">
        <f t="shared" si="5"/>
        <v>0.469400286</v>
      </c>
      <c r="E7" s="16">
        <f t="shared" si="5"/>
        <v>0.5059022516</v>
      </c>
      <c r="F7" s="16">
        <f>E7</f>
        <v>0.5059022516</v>
      </c>
      <c r="G7" s="16">
        <f t="shared" ref="G7:L7" si="6">F7*0.975</f>
        <v>0.4932546953</v>
      </c>
      <c r="H7" s="16">
        <f t="shared" si="6"/>
        <v>0.4809233279</v>
      </c>
      <c r="I7" s="16">
        <f t="shared" si="6"/>
        <v>0.4689002447</v>
      </c>
      <c r="J7" s="16">
        <f t="shared" si="6"/>
        <v>0.4571777386</v>
      </c>
      <c r="K7" s="16">
        <f t="shared" si="6"/>
        <v>0.4457482952</v>
      </c>
      <c r="L7" s="16">
        <f t="shared" si="6"/>
        <v>0.4346045878</v>
      </c>
      <c r="M7" s="1"/>
      <c r="N7" s="1"/>
      <c r="O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35" t="s">
        <v>89</v>
      </c>
      <c r="B8" s="13">
        <f t="shared" ref="B8:L8" si="7">B3-B4-B6</f>
        <v>693999</v>
      </c>
      <c r="C8" s="13">
        <f t="shared" si="7"/>
        <v>589968</v>
      </c>
      <c r="D8" s="13">
        <f t="shared" si="7"/>
        <v>524461</v>
      </c>
      <c r="E8" s="13">
        <f t="shared" si="7"/>
        <v>327542</v>
      </c>
      <c r="F8" s="13">
        <f t="shared" si="7"/>
        <v>226662.9146</v>
      </c>
      <c r="G8" s="13">
        <f t="shared" si="7"/>
        <v>554204.9146</v>
      </c>
      <c r="H8" s="13">
        <f t="shared" si="7"/>
        <v>837556.6826</v>
      </c>
      <c r="I8" s="13">
        <f t="shared" si="7"/>
        <v>1071968.354</v>
      </c>
      <c r="J8" s="13">
        <f t="shared" si="7"/>
        <v>1332348.199</v>
      </c>
      <c r="K8" s="13">
        <f t="shared" si="7"/>
        <v>1622343.841</v>
      </c>
      <c r="L8" s="13">
        <f t="shared" si="7"/>
        <v>1945808.665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35" t="s">
        <v>90</v>
      </c>
      <c r="B9" s="13">
        <f>1842971</f>
        <v>1842971</v>
      </c>
      <c r="C9" s="13">
        <f>1819396</f>
        <v>1819396</v>
      </c>
      <c r="D9" s="13">
        <f>1915747</f>
        <v>1915747</v>
      </c>
      <c r="E9" s="13">
        <v>1482508.0</v>
      </c>
      <c r="F9" s="13">
        <f>E9*(D9-1432117)/1432117</f>
        <v>500647.1846</v>
      </c>
      <c r="G9" s="20">
        <f>F9+E9</f>
        <v>1983155.185</v>
      </c>
      <c r="H9" s="13">
        <f t="shared" ref="H9:I9" si="8">G9*(H10+1)</f>
        <v>2123068.509</v>
      </c>
      <c r="I9" s="13">
        <f t="shared" si="8"/>
        <v>2257874.407</v>
      </c>
      <c r="J9" s="13">
        <f t="shared" ref="J9:L9" si="9">I9*(1+J10)</f>
        <v>2394071.636</v>
      </c>
      <c r="K9" s="13">
        <f t="shared" si="9"/>
        <v>2531263.778</v>
      </c>
      <c r="L9" s="13">
        <f t="shared" si="9"/>
        <v>2676317.708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38" t="s">
        <v>91</v>
      </c>
      <c r="B10" s="16"/>
      <c r="C10" s="16">
        <f t="shared" ref="C10:D10" si="10">(C9-B9)/B9</f>
        <v>-0.01279184534</v>
      </c>
      <c r="D10" s="16">
        <f t="shared" si="10"/>
        <v>0.05295768486</v>
      </c>
      <c r="E10" s="40"/>
      <c r="F10" s="16"/>
      <c r="G10" s="16">
        <f>(G9-D9)/(D9)</f>
        <v>0.03518637095</v>
      </c>
      <c r="H10" s="22">
        <f>D10+G10/2</f>
        <v>0.07055087033</v>
      </c>
      <c r="I10" s="22">
        <f>0.9*H10</f>
        <v>0.0634957833</v>
      </c>
      <c r="J10" s="22">
        <f t="shared" ref="J10:K10" si="11">0.95*I10</f>
        <v>0.06032099413</v>
      </c>
      <c r="K10" s="22">
        <f t="shared" si="11"/>
        <v>0.05730494443</v>
      </c>
      <c r="L10" s="16">
        <f>K10</f>
        <v>0.05730494443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38"/>
      <c r="B11" s="16"/>
      <c r="C11" s="16"/>
      <c r="D11" s="16"/>
      <c r="E11" s="40"/>
      <c r="F11" s="16"/>
      <c r="G11" s="16"/>
      <c r="H11" s="22"/>
      <c r="I11" s="22"/>
      <c r="J11" s="22"/>
      <c r="K11" s="22"/>
      <c r="L11" s="1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35" t="s">
        <v>92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41" t="s">
        <v>93</v>
      </c>
      <c r="B13" s="42">
        <v>142.7</v>
      </c>
      <c r="C13" s="42">
        <v>141.8</v>
      </c>
      <c r="D13" s="42">
        <v>1625.5</v>
      </c>
      <c r="E13" s="42">
        <v>2175.5</v>
      </c>
      <c r="F13" s="42"/>
      <c r="G13" s="42">
        <f t="shared" ref="G13:G14" si="12">E13*1.2</f>
        <v>2610.6</v>
      </c>
      <c r="H13" s="42">
        <v>2611.0</v>
      </c>
      <c r="I13" s="42">
        <v>2611.0</v>
      </c>
      <c r="J13" s="42">
        <v>2611.0</v>
      </c>
      <c r="K13" s="42">
        <v>2611.0</v>
      </c>
      <c r="L13" s="42">
        <v>2611.0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38" t="s">
        <v>94</v>
      </c>
      <c r="B14" s="13">
        <v>519.2</v>
      </c>
      <c r="C14" s="13">
        <v>2038.8</v>
      </c>
      <c r="D14" s="13">
        <v>1878.7</v>
      </c>
      <c r="E14" s="13">
        <v>1930.5</v>
      </c>
      <c r="F14" s="13"/>
      <c r="G14" s="13">
        <f t="shared" si="12"/>
        <v>2316.6</v>
      </c>
      <c r="H14" s="13">
        <f>AVERAGE(C14:G14)</f>
        <v>2041.15</v>
      </c>
      <c r="I14" s="13">
        <v>2041.0</v>
      </c>
      <c r="J14" s="13">
        <v>2041.0</v>
      </c>
      <c r="K14" s="13">
        <v>2041.0</v>
      </c>
      <c r="L14" s="13">
        <v>2041.0</v>
      </c>
      <c r="M14" s="1"/>
      <c r="N14" s="1"/>
      <c r="O14" s="1" t="s">
        <v>95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38" t="s">
        <v>96</v>
      </c>
      <c r="B15" s="13">
        <v>13448.2</v>
      </c>
      <c r="C15" s="13">
        <v>16488.7</v>
      </c>
      <c r="D15" s="13">
        <v>16445.0</v>
      </c>
      <c r="E15" s="13">
        <v>16989.0</v>
      </c>
      <c r="F15" s="13"/>
      <c r="G15" s="13">
        <f>E15*1/2</f>
        <v>8494.5</v>
      </c>
      <c r="H15" s="13">
        <v>8495.0</v>
      </c>
      <c r="I15" s="13">
        <v>8495.0</v>
      </c>
      <c r="J15" s="13">
        <v>8495.0</v>
      </c>
      <c r="K15" s="13">
        <v>8495.0</v>
      </c>
      <c r="L15" s="13">
        <v>8495.0</v>
      </c>
      <c r="M15" s="1"/>
      <c r="N15" s="1"/>
      <c r="O15" s="1" t="s">
        <v>97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38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35" t="s">
        <v>98</v>
      </c>
      <c r="B17" s="1"/>
      <c r="C17" s="1"/>
      <c r="D17" s="1"/>
      <c r="E17" s="1"/>
      <c r="F17" s="1"/>
      <c r="G17" s="43">
        <v>127.44542946207825</v>
      </c>
      <c r="H17" s="43">
        <v>127.44542946207825</v>
      </c>
      <c r="I17" s="43">
        <v>127.44542946207825</v>
      </c>
      <c r="J17" s="43">
        <v>127.44542946207825</v>
      </c>
      <c r="K17" s="43">
        <v>127.44542946207825</v>
      </c>
      <c r="L17" s="43">
        <v>127.44542946207825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35" t="s">
        <v>99</v>
      </c>
      <c r="B18" s="1"/>
      <c r="C18" s="1"/>
      <c r="D18" s="1"/>
      <c r="E18" s="1"/>
      <c r="F18" s="1"/>
      <c r="G18" s="11">
        <f t="shared" ref="G18:L18" si="13">G17*G8</f>
        <v>70630883.35</v>
      </c>
      <c r="H18" s="11">
        <f t="shared" si="13"/>
        <v>106742771.1</v>
      </c>
      <c r="I18" s="11">
        <f t="shared" si="13"/>
        <v>136617467.2</v>
      </c>
      <c r="J18" s="11">
        <f t="shared" si="13"/>
        <v>169801688.4</v>
      </c>
      <c r="K18" s="11">
        <f t="shared" si="13"/>
        <v>206760307.6</v>
      </c>
      <c r="L18" s="11">
        <f t="shared" si="13"/>
        <v>247984421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35" t="s">
        <v>100</v>
      </c>
      <c r="B19" s="13"/>
      <c r="C19" s="13"/>
      <c r="D19" s="13"/>
      <c r="E19" s="13"/>
      <c r="F19" s="13"/>
      <c r="G19" s="13">
        <f>G18+1000*(G13-G14-G15)</f>
        <v>62430383.35</v>
      </c>
      <c r="H19" s="13">
        <f t="shared" ref="H19:L19" si="14">H18+1000*H13-H14*1000-H15*1000</f>
        <v>98817621.11</v>
      </c>
      <c r="I19" s="13">
        <f t="shared" si="14"/>
        <v>128692467.2</v>
      </c>
      <c r="J19" s="13">
        <f t="shared" si="14"/>
        <v>161876688.4</v>
      </c>
      <c r="K19" s="13">
        <f t="shared" si="14"/>
        <v>198835307.6</v>
      </c>
      <c r="L19" s="13">
        <f t="shared" si="14"/>
        <v>240059421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35" t="s">
        <v>101</v>
      </c>
      <c r="B20" s="13"/>
      <c r="C20" s="13"/>
      <c r="D20" s="13"/>
      <c r="E20" s="13"/>
      <c r="F20" s="13"/>
      <c r="G20" s="13">
        <f t="shared" ref="G20:L20" si="15">G19/($P$3*1000)</f>
        <v>188.2133957</v>
      </c>
      <c r="H20" s="13">
        <f t="shared" si="15"/>
        <v>297.9126353</v>
      </c>
      <c r="I20" s="13">
        <f t="shared" si="15"/>
        <v>387.9784963</v>
      </c>
      <c r="J20" s="13">
        <f t="shared" si="15"/>
        <v>488.02137</v>
      </c>
      <c r="K20" s="13">
        <f t="shared" si="15"/>
        <v>599.4431944</v>
      </c>
      <c r="L20" s="13">
        <f t="shared" si="15"/>
        <v>723.724513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35" t="s">
        <v>102</v>
      </c>
      <c r="B21" s="13"/>
      <c r="C21" s="13"/>
      <c r="D21" s="13"/>
      <c r="E21" s="13"/>
      <c r="F21" s="13"/>
      <c r="G21" s="44">
        <f t="shared" ref="G21:L21" si="16">G20*$P$2</f>
        <v>4.761798911</v>
      </c>
      <c r="H21" s="44">
        <f t="shared" si="16"/>
        <v>7.537189672</v>
      </c>
      <c r="I21" s="44">
        <f t="shared" si="16"/>
        <v>9.815855956</v>
      </c>
      <c r="J21" s="44">
        <f t="shared" si="16"/>
        <v>12.34694066</v>
      </c>
      <c r="K21" s="44">
        <f t="shared" si="16"/>
        <v>15.16591282</v>
      </c>
      <c r="L21" s="44">
        <f t="shared" si="16"/>
        <v>18.31023018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45" t="s">
        <v>103</v>
      </c>
      <c r="B22" s="42"/>
      <c r="C22" s="42"/>
      <c r="D22" s="42"/>
      <c r="E22" s="42"/>
      <c r="F22" s="42"/>
      <c r="G22" s="46">
        <f>G21/(1+P4)^0.25</f>
        <v>4.676542006</v>
      </c>
      <c r="H22" s="46">
        <f>H21/(1+P4)^1.25</f>
        <v>6.886180243</v>
      </c>
      <c r="I22" s="46">
        <f>I21/(1+P4)^2.25</f>
        <v>8.342808436</v>
      </c>
      <c r="J22" s="46">
        <f>J21/(1+P4)^3.25</f>
        <v>9.762445203</v>
      </c>
      <c r="K22" s="46">
        <f>K21/(1+P4)^4.25</f>
        <v>11.15534373</v>
      </c>
      <c r="L22" s="46">
        <f>L21/(1+P4)^5.25</f>
        <v>12.52920049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38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32" t="s">
        <v>104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38" t="s">
        <v>105</v>
      </c>
      <c r="B25" s="44">
        <f>SUM(G22:L22)</f>
        <v>53.3525201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38" t="s">
        <v>106</v>
      </c>
      <c r="B26" s="44">
        <f>L22*(1+P5)/(P4-P5)</f>
        <v>212.1590165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38" t="s">
        <v>107</v>
      </c>
      <c r="B27" s="13">
        <f>B26/(1+P4)^5.25</f>
        <v>145.1747371</v>
      </c>
      <c r="C27" s="13"/>
      <c r="D27" s="40">
        <f>B28</f>
        <v>198.5272572</v>
      </c>
      <c r="E27" s="13"/>
      <c r="F27" s="13"/>
      <c r="G27" s="47">
        <v>0.085</v>
      </c>
      <c r="H27" s="47">
        <v>0.08</v>
      </c>
      <c r="I27" s="47">
        <v>0.075</v>
      </c>
      <c r="J27" s="47">
        <v>0.07</v>
      </c>
      <c r="K27" s="47">
        <v>0.065</v>
      </c>
      <c r="L27" s="13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38" t="s">
        <v>108</v>
      </c>
      <c r="B28" s="44">
        <f>B27+B25</f>
        <v>198.5272572</v>
      </c>
      <c r="C28" s="13"/>
      <c r="D28" s="47">
        <v>0.005</v>
      </c>
      <c r="E28" s="1">
        <v>-3612.418337779779</v>
      </c>
      <c r="F28" s="1">
        <v>-3612.418337779779</v>
      </c>
      <c r="G28" s="48">
        <v>149.43620700177254</v>
      </c>
      <c r="H28" s="49">
        <v>161.9034917246412</v>
      </c>
      <c r="I28" s="49">
        <v>176.36230276235875</v>
      </c>
      <c r="J28" s="49">
        <v>193.2880344133576</v>
      </c>
      <c r="K28" s="50">
        <v>213.31575158536788</v>
      </c>
      <c r="L28" s="13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customHeight="1">
      <c r="A29" s="1"/>
      <c r="B29" s="1"/>
      <c r="C29" s="1"/>
      <c r="D29" s="47">
        <v>0.01</v>
      </c>
      <c r="E29" s="1">
        <v>-1781.3953198816862</v>
      </c>
      <c r="F29" s="1">
        <v>-1781.3953198816862</v>
      </c>
      <c r="G29" s="51">
        <v>156.46579780286376</v>
      </c>
      <c r="H29" s="52">
        <v>170.29768235412794</v>
      </c>
      <c r="I29" s="52">
        <v>186.48443487047533</v>
      </c>
      <c r="J29" s="52">
        <v>205.63196051697176</v>
      </c>
      <c r="K29" s="53">
        <v>228.56781472507896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1"/>
      <c r="B30" s="1"/>
      <c r="C30" s="1"/>
      <c r="D30" s="47">
        <v>0.015</v>
      </c>
      <c r="E30" s="1">
        <v>-1171.0543139156553</v>
      </c>
      <c r="F30" s="1">
        <v>-1171.0543139156553</v>
      </c>
      <c r="G30" s="51">
        <v>164.4996158612537</v>
      </c>
      <c r="H30" s="52">
        <v>179.9832869266127</v>
      </c>
      <c r="I30" s="54">
        <v>198.29358899661133</v>
      </c>
      <c r="J30" s="52">
        <v>220.220236821243</v>
      </c>
      <c r="K30" s="53">
        <v>246.87029049273218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1"/>
      <c r="B31" s="1"/>
      <c r="C31" s="1"/>
      <c r="D31" s="47">
        <v>0.02</v>
      </c>
      <c r="E31" s="1">
        <v>-865.8838109326396</v>
      </c>
      <c r="F31" s="1">
        <v>-865.8838109326396</v>
      </c>
      <c r="G31" s="51">
        <v>173.7694059286267</v>
      </c>
      <c r="H31" s="52">
        <v>191.28315892784488</v>
      </c>
      <c r="I31" s="52">
        <v>212.24986205477208</v>
      </c>
      <c r="J31" s="52">
        <v>237.7261683863685</v>
      </c>
      <c r="K31" s="53">
        <v>269.2399830976418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1"/>
      <c r="B32" s="1"/>
      <c r="C32" s="1"/>
      <c r="D32" s="47">
        <v>0.025</v>
      </c>
      <c r="E32" s="1">
        <v>-682.7815091428301</v>
      </c>
      <c r="F32" s="1">
        <v>-682.7815091428301</v>
      </c>
      <c r="G32" s="55">
        <v>184.58416100722852</v>
      </c>
      <c r="H32" s="56">
        <v>204.63755311111925</v>
      </c>
      <c r="I32" s="56">
        <v>228.99738972456495</v>
      </c>
      <c r="J32" s="56">
        <v>259.1223069659663</v>
      </c>
      <c r="K32" s="57">
        <v>297.20209885377875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 t="s">
        <v>109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ataValidations>
    <dataValidation type="list" allowBlank="1" showErrorMessage="1" sqref="G17:L17">
      <formula1>Comps!$H$9:$H$12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3.78"/>
    <col customWidth="1" min="2" max="2" width="23.44"/>
    <col customWidth="1" min="3" max="3" width="10.11"/>
    <col customWidth="1" min="4" max="4" width="13.11"/>
    <col customWidth="1" min="5" max="5" width="9.44"/>
    <col customWidth="1" min="6" max="6" width="21.78"/>
    <col customWidth="1" min="7" max="7" width="17.44"/>
    <col customWidth="1" min="8" max="8" width="9.0"/>
    <col customWidth="1" min="9" max="9" width="14.78"/>
    <col customWidth="1" min="10" max="11" width="8.78"/>
    <col customWidth="1" min="12" max="12" width="18.67"/>
    <col customWidth="1" min="13" max="13" width="16.78"/>
    <col customWidth="1" min="14" max="26" width="8.78"/>
  </cols>
  <sheetData>
    <row r="1" ht="15.75" customHeight="1">
      <c r="A1" s="58" t="s">
        <v>110</v>
      </c>
      <c r="B1" s="59" t="s">
        <v>111</v>
      </c>
      <c r="C1" s="59" t="s">
        <v>112</v>
      </c>
      <c r="D1" s="59" t="s">
        <v>113</v>
      </c>
      <c r="E1" s="59" t="s">
        <v>114</v>
      </c>
      <c r="F1" s="59" t="s">
        <v>115</v>
      </c>
      <c r="G1" s="59" t="s">
        <v>116</v>
      </c>
      <c r="H1" s="59" t="s">
        <v>117</v>
      </c>
      <c r="I1" s="59" t="s">
        <v>118</v>
      </c>
      <c r="J1" s="60" t="s">
        <v>119</v>
      </c>
      <c r="K1" s="1"/>
      <c r="L1" s="61" t="s">
        <v>120</v>
      </c>
      <c r="M1" s="6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63" t="s">
        <v>121</v>
      </c>
      <c r="B2" s="13">
        <v>111476.9</v>
      </c>
      <c r="C2" s="13">
        <v>1120.5</v>
      </c>
      <c r="D2" s="13">
        <v>3100.9</v>
      </c>
      <c r="E2" s="13">
        <v>2283.98</v>
      </c>
      <c r="F2" s="13">
        <v>2776.0</v>
      </c>
      <c r="G2" s="13">
        <v>24.0</v>
      </c>
      <c r="H2" s="64">
        <f t="shared" ref="H2:H7" si="1">B2/C2</f>
        <v>99.48853191</v>
      </c>
      <c r="I2" s="64">
        <f t="shared" ref="I2:I5" si="2">B2/D2</f>
        <v>35.94985327</v>
      </c>
      <c r="J2" s="65">
        <f t="shared" ref="J2:J4" si="3">B2/E2</f>
        <v>48.80817695</v>
      </c>
      <c r="K2" s="1"/>
      <c r="L2" s="1" t="s">
        <v>122</v>
      </c>
      <c r="M2" s="13">
        <f>E4</f>
        <v>1966.13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63" t="s">
        <v>123</v>
      </c>
      <c r="B3" s="13">
        <v>51456.8</v>
      </c>
      <c r="C3" s="13">
        <v>1192.1</v>
      </c>
      <c r="D3" s="13">
        <v>2002.0</v>
      </c>
      <c r="E3" s="13">
        <v>490.8</v>
      </c>
      <c r="F3" s="13">
        <v>168.5</v>
      </c>
      <c r="G3" s="13">
        <v>227.14</v>
      </c>
      <c r="H3" s="64">
        <f t="shared" si="1"/>
        <v>43.16483516</v>
      </c>
      <c r="I3" s="64">
        <f t="shared" si="2"/>
        <v>25.7026973</v>
      </c>
      <c r="J3" s="65">
        <f t="shared" si="3"/>
        <v>104.8427058</v>
      </c>
      <c r="K3" s="1"/>
      <c r="L3" s="31" t="s">
        <v>124</v>
      </c>
      <c r="M3" s="66">
        <f>J12</f>
        <v>45.48430698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63" t="s">
        <v>125</v>
      </c>
      <c r="B4" s="13">
        <v>82892.9</v>
      </c>
      <c r="C4" s="13">
        <v>606.1</v>
      </c>
      <c r="D4" s="13">
        <v>2337.6</v>
      </c>
      <c r="E4" s="13">
        <v>1966.13</v>
      </c>
      <c r="F4" s="13">
        <v>2175.6</v>
      </c>
      <c r="G4" s="13">
        <v>1930.5</v>
      </c>
      <c r="H4" s="64">
        <f t="shared" si="1"/>
        <v>136.7643953</v>
      </c>
      <c r="I4" s="64">
        <f t="shared" si="2"/>
        <v>35.46068617</v>
      </c>
      <c r="J4" s="65">
        <f t="shared" si="3"/>
        <v>42.160437</v>
      </c>
      <c r="K4" s="1"/>
      <c r="L4" s="1" t="s">
        <v>126</v>
      </c>
      <c r="M4" s="67">
        <f>M2*M3</f>
        <v>89428.06048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63" t="s">
        <v>127</v>
      </c>
      <c r="B5" s="13">
        <v>6789.1</v>
      </c>
      <c r="C5" s="13">
        <v>18.2</v>
      </c>
      <c r="D5" s="13">
        <v>111.3</v>
      </c>
      <c r="E5" s="13">
        <v>0.0</v>
      </c>
      <c r="F5" s="13">
        <v>789.8</v>
      </c>
      <c r="G5" s="13">
        <v>0.0</v>
      </c>
      <c r="H5" s="64">
        <f t="shared" si="1"/>
        <v>373.0274725</v>
      </c>
      <c r="I5" s="64">
        <f t="shared" si="2"/>
        <v>60.99820305</v>
      </c>
      <c r="J5" s="65">
        <v>0.0</v>
      </c>
      <c r="K5" s="1"/>
      <c r="L5" s="1" t="s">
        <v>128</v>
      </c>
      <c r="M5" s="13">
        <f>'Dividend Discounted Model'!G13</f>
        <v>2610.6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63" t="s">
        <v>129</v>
      </c>
      <c r="B6" s="13">
        <v>3799.4</v>
      </c>
      <c r="C6" s="13">
        <v>158.3</v>
      </c>
      <c r="D6" s="13">
        <v>0.0</v>
      </c>
      <c r="E6" s="13">
        <v>0.0</v>
      </c>
      <c r="F6" s="13">
        <v>122.5</v>
      </c>
      <c r="G6" s="13">
        <v>32.38</v>
      </c>
      <c r="H6" s="64">
        <f t="shared" si="1"/>
        <v>24.00126342</v>
      </c>
      <c r="I6" s="64">
        <v>0.0</v>
      </c>
      <c r="J6" s="65">
        <v>0.0</v>
      </c>
      <c r="K6" s="1"/>
      <c r="L6" s="1" t="s">
        <v>130</v>
      </c>
      <c r="M6" s="13">
        <f>'Dividend Discounted Model'!G14</f>
        <v>2316.6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68" t="s">
        <v>131</v>
      </c>
      <c r="B7" s="69">
        <v>1372.4</v>
      </c>
      <c r="C7" s="69">
        <v>35.7</v>
      </c>
      <c r="D7" s="69">
        <v>0.0</v>
      </c>
      <c r="E7" s="69">
        <v>0.0</v>
      </c>
      <c r="F7" s="69">
        <v>0.0</v>
      </c>
      <c r="G7" s="69">
        <v>112.39</v>
      </c>
      <c r="H7" s="70">
        <f t="shared" si="1"/>
        <v>38.44257703</v>
      </c>
      <c r="I7" s="70">
        <v>0.0</v>
      </c>
      <c r="J7" s="71">
        <v>0.0</v>
      </c>
      <c r="K7" s="1"/>
      <c r="L7" s="31" t="s">
        <v>132</v>
      </c>
      <c r="M7" s="69">
        <f>'Dividend Discounted Model'!G15</f>
        <v>8494.5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 t="s">
        <v>133</v>
      </c>
      <c r="M8" s="67">
        <f>M4+M5-M6-M7</f>
        <v>81227.56048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/>
      <c r="C9" s="1"/>
      <c r="D9" s="1"/>
      <c r="E9" s="1"/>
      <c r="F9" s="1"/>
      <c r="G9" s="72" t="s">
        <v>134</v>
      </c>
      <c r="H9" s="73">
        <f>_xlfn.PERCENTILE.INC(H2:H7,0.75)</f>
        <v>127.4454295</v>
      </c>
      <c r="I9" s="73">
        <f>_xlfn.PERCENTILE.INC(I2:I5,0.75)</f>
        <v>42.21194072</v>
      </c>
      <c r="J9" s="74">
        <f>_xlfn.PERCENTILE.INC(J2:J4,0.75)</f>
        <v>76.82544137</v>
      </c>
      <c r="K9" s="1"/>
      <c r="L9" s="1" t="s">
        <v>135</v>
      </c>
      <c r="M9" s="1">
        <f>'Dividend Discounted Model'!P3</f>
        <v>331.7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/>
      <c r="C10" s="1"/>
      <c r="D10" s="1"/>
      <c r="E10" s="1"/>
      <c r="F10" s="1"/>
      <c r="G10" s="75" t="s">
        <v>136</v>
      </c>
      <c r="H10" s="76">
        <f>MEDIAN(H2:H7)</f>
        <v>71.32668354</v>
      </c>
      <c r="I10" s="76">
        <f>MEDIAN(I2:I5)</f>
        <v>35.70526972</v>
      </c>
      <c r="J10" s="77">
        <f>MEDIAN(J2:J4)</f>
        <v>48.80817695</v>
      </c>
      <c r="K10" s="1"/>
      <c r="L10" s="1" t="s">
        <v>137</v>
      </c>
      <c r="M10" s="67">
        <f>M8/M9</f>
        <v>244.8826062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1"/>
      <c r="D11" s="1"/>
      <c r="E11" s="1"/>
      <c r="F11" s="1"/>
      <c r="G11" s="75" t="s">
        <v>138</v>
      </c>
      <c r="H11" s="76">
        <f>AVERAGE(H2:H7)</f>
        <v>119.1481792</v>
      </c>
      <c r="I11" s="76">
        <f>AVERAGE(I2:I5)</f>
        <v>39.52785995</v>
      </c>
      <c r="J11" s="77">
        <f>AVERAGE(J2:J4)</f>
        <v>65.27043991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"/>
      <c r="D12" s="1"/>
      <c r="E12" s="1"/>
      <c r="F12" s="1"/>
      <c r="G12" s="6" t="s">
        <v>139</v>
      </c>
      <c r="H12" s="66">
        <f>_xlfn.PERCENTILE.INC(H2:H7,0.25)</f>
        <v>39.62314156</v>
      </c>
      <c r="I12" s="66">
        <f>_xlfn.PERCENTILE.INC(I2:I5,0.25)</f>
        <v>33.02118896</v>
      </c>
      <c r="J12" s="78">
        <f>_xlfn.PERCENTILE.INC(J2:J4,0.25)</f>
        <v>45.48430698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L1:M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8.78"/>
    <col customWidth="1" min="2" max="2" width="27.67"/>
    <col customWidth="1" min="3" max="3" width="17.78"/>
    <col customWidth="1" min="4" max="4" width="24.78"/>
    <col customWidth="1" min="5" max="5" width="15.67"/>
    <col customWidth="1" min="6" max="7" width="8.78"/>
    <col customWidth="1" min="8" max="8" width="13.67"/>
    <col customWidth="1" min="9" max="26" width="8.78"/>
  </cols>
  <sheetData>
    <row r="1" ht="15.75" customHeight="1"/>
    <row r="2" ht="15.75" customHeight="1">
      <c r="B2" s="79" t="s">
        <v>140</v>
      </c>
    </row>
    <row r="3" ht="15.75" customHeight="1"/>
    <row r="4" ht="15.75" customHeight="1">
      <c r="B4" s="80" t="s">
        <v>85</v>
      </c>
      <c r="C4" s="81"/>
      <c r="D4" s="81"/>
      <c r="E4" s="81"/>
      <c r="F4" s="81"/>
      <c r="G4" s="81"/>
      <c r="H4" s="81"/>
    </row>
    <row r="5" ht="15.75" customHeight="1"/>
    <row r="6" ht="15.75" customHeight="1">
      <c r="B6" s="1"/>
      <c r="C6" s="1" t="s">
        <v>141</v>
      </c>
      <c r="D6" s="1" t="s">
        <v>142</v>
      </c>
      <c r="E6" s="1" t="s">
        <v>143</v>
      </c>
    </row>
    <row r="7" ht="15.75" customHeight="1">
      <c r="B7" s="79" t="s">
        <v>144</v>
      </c>
      <c r="C7" s="82">
        <v>1.6986546E7</v>
      </c>
      <c r="D7" s="82">
        <v>6.6026E7</v>
      </c>
      <c r="E7" s="82">
        <v>755.0</v>
      </c>
    </row>
    <row r="8" ht="15.75" customHeight="1">
      <c r="B8" s="1" t="s">
        <v>145</v>
      </c>
      <c r="C8" s="83">
        <f t="shared" ref="C8:E8" si="1">C7/($C$7+$D$7+$E$7)</f>
        <v>0.204624389</v>
      </c>
      <c r="D8" s="83">
        <f t="shared" si="1"/>
        <v>0.795366516</v>
      </c>
      <c r="E8" s="83">
        <f t="shared" si="1"/>
        <v>0.000009094928053</v>
      </c>
    </row>
    <row r="9" ht="15.75" customHeight="1">
      <c r="B9" s="1"/>
      <c r="C9" s="1"/>
      <c r="D9" s="1"/>
      <c r="E9" s="1"/>
    </row>
    <row r="10" ht="15.75" customHeight="1">
      <c r="B10" s="84" t="s">
        <v>85</v>
      </c>
      <c r="C10" s="85">
        <f>(C18*C8)*(1-E29)+(C35*D8)+(C45*E8)</f>
        <v>0.07494154153</v>
      </c>
      <c r="D10" s="1"/>
      <c r="E10" s="1"/>
    </row>
    <row r="11" ht="15.75" customHeight="1"/>
    <row r="12" ht="15.75" customHeight="1">
      <c r="B12" s="80" t="s">
        <v>146</v>
      </c>
      <c r="C12" s="81"/>
      <c r="D12" s="81"/>
      <c r="E12" s="81"/>
      <c r="F12" s="81"/>
      <c r="G12" s="81"/>
      <c r="H12" s="81"/>
      <c r="I12" s="1"/>
    </row>
    <row r="13" ht="15.75" customHeight="1">
      <c r="B13" s="1"/>
      <c r="C13" s="1"/>
      <c r="D13" s="1"/>
      <c r="E13" s="1"/>
      <c r="F13" s="1"/>
      <c r="G13" s="1"/>
      <c r="H13" s="1"/>
      <c r="I13" s="1"/>
    </row>
    <row r="14" ht="15.75" customHeight="1">
      <c r="B14" s="1"/>
      <c r="C14" s="1" t="s">
        <v>147</v>
      </c>
      <c r="D14" s="1" t="s">
        <v>148</v>
      </c>
      <c r="E14" s="1"/>
      <c r="F14" s="1"/>
      <c r="G14" s="1"/>
      <c r="H14" s="1"/>
      <c r="I14" s="1"/>
    </row>
    <row r="15" ht="15.75" customHeight="1">
      <c r="B15" s="1" t="s">
        <v>149</v>
      </c>
      <c r="C15" s="1">
        <v>0.027</v>
      </c>
      <c r="D15" s="1">
        <v>0.888</v>
      </c>
      <c r="E15" s="1"/>
      <c r="F15" s="1"/>
      <c r="G15" s="1"/>
      <c r="H15" s="1"/>
      <c r="I15" s="1"/>
    </row>
    <row r="16" ht="15.75" customHeight="1">
      <c r="B16" s="1" t="s">
        <v>150</v>
      </c>
      <c r="C16" s="1">
        <v>0.041</v>
      </c>
      <c r="D16" s="1">
        <v>0.112</v>
      </c>
      <c r="E16" s="1"/>
      <c r="F16" s="1"/>
      <c r="G16" s="1"/>
      <c r="H16" s="1"/>
      <c r="I16" s="1"/>
    </row>
    <row r="17" ht="15.75" customHeight="1">
      <c r="B17" s="1"/>
      <c r="C17" s="1"/>
      <c r="D17" s="1"/>
      <c r="E17" s="1"/>
      <c r="F17" s="1"/>
      <c r="G17" s="1"/>
      <c r="H17" s="1"/>
      <c r="I17" s="1"/>
    </row>
    <row r="18" ht="15.75" customHeight="1">
      <c r="B18" s="5" t="s">
        <v>151</v>
      </c>
      <c r="C18" s="85">
        <f>(C15*D15)+(C16*D16)</f>
        <v>0.028568</v>
      </c>
      <c r="D18" s="1"/>
      <c r="E18" s="1"/>
      <c r="F18" s="1"/>
      <c r="G18" s="1"/>
      <c r="H18" s="1"/>
      <c r="I18" s="1"/>
    </row>
    <row r="19" ht="15.75" customHeight="1">
      <c r="B19" s="1"/>
      <c r="C19" s="1"/>
      <c r="D19" s="1"/>
      <c r="E19" s="1"/>
      <c r="F19" s="1"/>
      <c r="G19" s="1"/>
      <c r="H19" s="1"/>
      <c r="I19" s="1"/>
    </row>
    <row r="20" ht="15.75" customHeight="1">
      <c r="B20" s="1"/>
      <c r="C20" s="1"/>
      <c r="D20" s="1"/>
      <c r="E20" s="1"/>
      <c r="F20" s="1"/>
      <c r="G20" s="1"/>
      <c r="H20" s="1"/>
      <c r="I20" s="1"/>
    </row>
    <row r="21" ht="15.75" customHeight="1">
      <c r="B21" s="80" t="s">
        <v>152</v>
      </c>
      <c r="C21" s="81"/>
      <c r="D21" s="81"/>
      <c r="E21" s="81"/>
      <c r="F21" s="81"/>
      <c r="G21" s="81"/>
      <c r="H21" s="81"/>
      <c r="I21" s="1"/>
    </row>
    <row r="22" ht="15.75" customHeight="1">
      <c r="B22" s="1"/>
      <c r="C22" s="1"/>
      <c r="D22" s="1"/>
      <c r="E22" s="1"/>
      <c r="F22" s="1"/>
      <c r="G22" s="1"/>
      <c r="H22" s="1"/>
      <c r="I22" s="1"/>
    </row>
    <row r="23" ht="15.75" customHeight="1">
      <c r="B23" s="5" t="s">
        <v>110</v>
      </c>
      <c r="C23" s="5" t="s">
        <v>153</v>
      </c>
      <c r="D23" s="84" t="s">
        <v>154</v>
      </c>
      <c r="E23" s="84" t="s">
        <v>155</v>
      </c>
      <c r="F23" s="5" t="s">
        <v>141</v>
      </c>
      <c r="G23" s="5" t="s">
        <v>142</v>
      </c>
      <c r="H23" s="5" t="s">
        <v>156</v>
      </c>
      <c r="I23" s="1"/>
    </row>
    <row r="24" ht="15.75" customHeight="1">
      <c r="B24" s="1" t="s">
        <v>157</v>
      </c>
      <c r="C24" s="86" t="s">
        <v>158</v>
      </c>
      <c r="D24" s="87">
        <v>0.7</v>
      </c>
      <c r="E24" s="87">
        <v>0.04</v>
      </c>
      <c r="F24" s="82">
        <v>19190.0</v>
      </c>
      <c r="G24" s="82">
        <v>90350.0</v>
      </c>
      <c r="H24" s="88">
        <f t="shared" ref="H24:H28" si="2">(D24/(1+(1-E24)*(F24/G24)))</f>
        <v>0.5814434544</v>
      </c>
      <c r="I24" s="1"/>
    </row>
    <row r="25" ht="15.75" customHeight="1">
      <c r="B25" s="89" t="s">
        <v>129</v>
      </c>
      <c r="C25" s="1" t="s">
        <v>159</v>
      </c>
      <c r="D25" s="87">
        <v>0.53</v>
      </c>
      <c r="E25" s="87">
        <v>0.17</v>
      </c>
      <c r="F25" s="82">
        <v>1420.0</v>
      </c>
      <c r="G25" s="82">
        <v>2840.0</v>
      </c>
      <c r="H25" s="83">
        <f t="shared" si="2"/>
        <v>0.3745583039</v>
      </c>
      <c r="I25" s="1"/>
    </row>
    <row r="26" ht="15.75" customHeight="1">
      <c r="B26" s="1" t="s">
        <v>131</v>
      </c>
      <c r="C26" s="86" t="s">
        <v>160</v>
      </c>
      <c r="D26" s="87">
        <v>1.11</v>
      </c>
      <c r="E26" s="87">
        <v>0.3</v>
      </c>
      <c r="F26" s="87">
        <v>496.0</v>
      </c>
      <c r="G26" s="87">
        <v>786.0</v>
      </c>
      <c r="H26" s="83">
        <f t="shared" si="2"/>
        <v>0.7699082245</v>
      </c>
      <c r="I26" s="1"/>
    </row>
    <row r="27" ht="15.75" customHeight="1">
      <c r="B27" s="1" t="s">
        <v>127</v>
      </c>
      <c r="C27" s="86" t="s">
        <v>161</v>
      </c>
      <c r="D27" s="87">
        <v>0.36</v>
      </c>
      <c r="E27" s="87">
        <v>0.3</v>
      </c>
      <c r="F27" s="82">
        <v>1460.0</v>
      </c>
      <c r="G27" s="82">
        <v>10110.0</v>
      </c>
      <c r="H27" s="83">
        <f t="shared" si="2"/>
        <v>0.3269493352</v>
      </c>
      <c r="I27" s="1"/>
    </row>
    <row r="28" ht="15.75" customHeight="1">
      <c r="B28" s="1" t="s">
        <v>123</v>
      </c>
      <c r="C28" s="86" t="s">
        <v>162</v>
      </c>
      <c r="D28" s="87">
        <v>1.02</v>
      </c>
      <c r="E28" s="87">
        <v>0.21</v>
      </c>
      <c r="F28" s="82">
        <v>16140.0</v>
      </c>
      <c r="G28" s="82">
        <v>34950.0</v>
      </c>
      <c r="H28" s="83">
        <f t="shared" si="2"/>
        <v>0.7473490899</v>
      </c>
      <c r="I28" s="1"/>
    </row>
    <row r="29" ht="15.75" customHeight="1">
      <c r="B29" s="1" t="s">
        <v>163</v>
      </c>
      <c r="C29" s="1" t="s">
        <v>164</v>
      </c>
      <c r="D29" s="90" t="s">
        <v>16</v>
      </c>
      <c r="E29" s="87">
        <v>0.03</v>
      </c>
      <c r="F29" s="82">
        <v>18500.0</v>
      </c>
      <c r="G29" s="82">
        <v>62970.0</v>
      </c>
      <c r="H29" s="90" t="s">
        <v>16</v>
      </c>
      <c r="I29" s="1"/>
    </row>
    <row r="30" ht="15.75" customHeight="1">
      <c r="B30" s="1"/>
      <c r="C30" s="1"/>
      <c r="D30" s="1"/>
      <c r="E30" s="1"/>
      <c r="F30" s="1"/>
      <c r="G30" s="1"/>
      <c r="H30" s="1"/>
      <c r="I30" s="1"/>
    </row>
    <row r="31" ht="15.75" customHeight="1">
      <c r="B31" s="5" t="s">
        <v>165</v>
      </c>
      <c r="C31" s="91">
        <f>H24*(1+(1-E29)*(F29/G29))</f>
        <v>0.7471414501</v>
      </c>
      <c r="D31" s="1"/>
      <c r="E31" s="1"/>
      <c r="F31" s="1"/>
      <c r="G31" s="1"/>
      <c r="H31" s="1"/>
      <c r="I31" s="1"/>
    </row>
    <row r="32" ht="15.75" customHeight="1">
      <c r="B32" s="5" t="s">
        <v>166</v>
      </c>
      <c r="C32" s="91">
        <v>0.046</v>
      </c>
      <c r="D32" s="1"/>
      <c r="E32" s="1"/>
      <c r="F32" s="1"/>
      <c r="G32" s="1"/>
      <c r="H32" s="1"/>
      <c r="I32" s="1"/>
    </row>
    <row r="33" ht="15.75" customHeight="1">
      <c r="B33" s="5" t="s">
        <v>167</v>
      </c>
      <c r="C33" s="92">
        <v>0.055</v>
      </c>
      <c r="D33" s="1"/>
      <c r="E33" s="1"/>
      <c r="F33" s="1"/>
      <c r="G33" s="1"/>
      <c r="H33" s="1"/>
      <c r="I33" s="1"/>
    </row>
    <row r="34" ht="15.75" customHeight="1">
      <c r="I34" s="1"/>
    </row>
    <row r="35" ht="15.75" customHeight="1">
      <c r="B35" s="5" t="s">
        <v>152</v>
      </c>
      <c r="C35" s="93">
        <f>C32+(C31*C33)</f>
        <v>0.08709277976</v>
      </c>
      <c r="I35" s="1"/>
    </row>
    <row r="36" ht="15.75" customHeight="1">
      <c r="I36" s="1"/>
    </row>
    <row r="37" ht="15.75" customHeight="1">
      <c r="B37" s="1"/>
      <c r="C37" s="1"/>
      <c r="D37" s="1"/>
      <c r="E37" s="1"/>
      <c r="F37" s="1"/>
      <c r="G37" s="1"/>
      <c r="H37" s="1"/>
      <c r="I37" s="1"/>
    </row>
    <row r="38" ht="15.75" customHeight="1">
      <c r="B38" s="80" t="s">
        <v>168</v>
      </c>
      <c r="C38" s="81"/>
      <c r="D38" s="81"/>
      <c r="E38" s="81"/>
      <c r="F38" s="81"/>
      <c r="G38" s="81"/>
      <c r="H38" s="81"/>
      <c r="I38" s="1"/>
    </row>
    <row r="39" ht="15.75" customHeight="1">
      <c r="B39" s="1"/>
      <c r="C39" s="1"/>
      <c r="D39" s="1"/>
      <c r="E39" s="1"/>
      <c r="F39" s="1"/>
      <c r="G39" s="1"/>
      <c r="H39" s="1"/>
      <c r="I39" s="1"/>
    </row>
    <row r="40" ht="15.75" customHeight="1">
      <c r="B40" s="1"/>
      <c r="C40" s="1" t="s">
        <v>169</v>
      </c>
      <c r="D40" s="1" t="s">
        <v>170</v>
      </c>
      <c r="E40" s="1" t="s">
        <v>171</v>
      </c>
      <c r="F40" s="1" t="s">
        <v>83</v>
      </c>
      <c r="G40" s="1"/>
      <c r="H40" s="1"/>
      <c r="I40" s="1"/>
    </row>
    <row r="41" ht="15.75" customHeight="1">
      <c r="B41" s="1" t="s">
        <v>172</v>
      </c>
      <c r="C41" s="87">
        <v>1.3125</v>
      </c>
      <c r="D41" s="87">
        <v>23.26</v>
      </c>
      <c r="E41" s="94">
        <f t="shared" ref="E41:E43" si="3">C41/D41</f>
        <v>0.05642734308</v>
      </c>
      <c r="F41" s="82">
        <v>13720.0</v>
      </c>
      <c r="G41" s="1"/>
      <c r="H41" s="1"/>
      <c r="I41" s="1"/>
    </row>
    <row r="42" ht="15.75" customHeight="1">
      <c r="B42" s="1" t="s">
        <v>173</v>
      </c>
      <c r="C42" s="87">
        <v>1.4625</v>
      </c>
      <c r="D42" s="87">
        <v>24.62</v>
      </c>
      <c r="E42" s="94">
        <f t="shared" si="3"/>
        <v>0.05940292445</v>
      </c>
      <c r="F42" s="82">
        <v>10442.0</v>
      </c>
      <c r="G42" s="1"/>
      <c r="H42" s="1"/>
      <c r="I42" s="1"/>
    </row>
    <row r="43" ht="15.75" customHeight="1">
      <c r="B43" s="1" t="s">
        <v>174</v>
      </c>
      <c r="C43" s="95">
        <v>1.3</v>
      </c>
      <c r="D43" s="87">
        <v>22.8</v>
      </c>
      <c r="E43" s="94">
        <f t="shared" si="3"/>
        <v>0.05701754386</v>
      </c>
      <c r="F43" s="82">
        <v>15066.0</v>
      </c>
      <c r="G43" s="1"/>
      <c r="H43" s="1"/>
      <c r="I43" s="1"/>
    </row>
    <row r="44" ht="15.75" customHeight="1">
      <c r="B44" s="1"/>
      <c r="C44" s="1"/>
      <c r="D44" s="1"/>
      <c r="E44" s="1"/>
      <c r="F44" s="1"/>
      <c r="G44" s="1"/>
      <c r="H44" s="1"/>
      <c r="I44" s="1"/>
    </row>
    <row r="45" ht="15.75" customHeight="1">
      <c r="B45" s="1" t="s">
        <v>175</v>
      </c>
      <c r="C45" s="96">
        <f>((E41*F41)+(E42*F42)+(E43*F43))/(F41+F42+F43)</f>
        <v>0.05744607933</v>
      </c>
      <c r="D45" s="1"/>
      <c r="E45" s="1"/>
      <c r="F45" s="1"/>
      <c r="G45" s="1"/>
      <c r="H45" s="1"/>
      <c r="I45" s="1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43.33"/>
    <col customWidth="1" min="2" max="2" width="10.67"/>
    <col customWidth="1" min="3" max="3" width="13.78"/>
    <col customWidth="1" min="4" max="4" width="10.67"/>
    <col customWidth="1" min="5" max="26" width="9.0"/>
  </cols>
  <sheetData>
    <row r="1" ht="15.75" customHeight="1">
      <c r="A1" s="1"/>
      <c r="B1" s="1" t="s">
        <v>139</v>
      </c>
      <c r="C1" s="1" t="s">
        <v>176</v>
      </c>
      <c r="D1" s="1" t="s">
        <v>134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177</v>
      </c>
      <c r="B2" s="1">
        <v>47.68</v>
      </c>
      <c r="C2" s="1">
        <f t="shared" ref="C2:C6" si="1">D2-B2</f>
        <v>160.47</v>
      </c>
      <c r="D2" s="1">
        <v>208.15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178</v>
      </c>
      <c r="B3" s="1">
        <v>207.99</v>
      </c>
      <c r="C3" s="1">
        <f t="shared" si="1"/>
        <v>64.77</v>
      </c>
      <c r="D3" s="1">
        <v>272.76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179</v>
      </c>
      <c r="B4" s="1">
        <v>244.88</v>
      </c>
      <c r="C4" s="1">
        <f t="shared" si="1"/>
        <v>185.78</v>
      </c>
      <c r="D4" s="1">
        <v>430.66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180</v>
      </c>
      <c r="B5" s="1">
        <v>56.34</v>
      </c>
      <c r="C5" s="1">
        <f t="shared" si="1"/>
        <v>142.19</v>
      </c>
      <c r="D5" s="1">
        <v>198.53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181</v>
      </c>
      <c r="B6" s="1">
        <v>105.33</v>
      </c>
      <c r="C6" s="1">
        <f t="shared" si="1"/>
        <v>77.96</v>
      </c>
      <c r="D6" s="1">
        <v>183.29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"/>
      <c r="C7" s="1" t="s">
        <v>182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183</v>
      </c>
      <c r="B8" s="97">
        <f>0.25*(D2+D4)+(0.5/3)*(D3+D5+D6)</f>
        <v>268.7991667</v>
      </c>
      <c r="C8" s="98" t="str">
        <f>(B8-B11)/B11</f>
        <v>#NAME?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184</v>
      </c>
      <c r="B9" s="97">
        <f>0.25*(B2+B4)+(0.5/3)*(B3+B5+B6)</f>
        <v>134.75</v>
      </c>
      <c r="C9" s="98" t="str">
        <f>(B9-B11)/B9</f>
        <v>#NAME?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185</v>
      </c>
      <c r="B10" s="40">
        <f>(B8+B9)/2</f>
        <v>201.7745833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e">
        <v>#VALUE!</v>
      </c>
      <c r="B11" s="99" t="str">
        <f t="array" ref="B11">_FV(A11,"Previous close",TRUE)</f>
        <v>#NAME?</v>
      </c>
      <c r="C11" s="1" t="str">
        <f>(B10-B11)/B11</f>
        <v>#NAME?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90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90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90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90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90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90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90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90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90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90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90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90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90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90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90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90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90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90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90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90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90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90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90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90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90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90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90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90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90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90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90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90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90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90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90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90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90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90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90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90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90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90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90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90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90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90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90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90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90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90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90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90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90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90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90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90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90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90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90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90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90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90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90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90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90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90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90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90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90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90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90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90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90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90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90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90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90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90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90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90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90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90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90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90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90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90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90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90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90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90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90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90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90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90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90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90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90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90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90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90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90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90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90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90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90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90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90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90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90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90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90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90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90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90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90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90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90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90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90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90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90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90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90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90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90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90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90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90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90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90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90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90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90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90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90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90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90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90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90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90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90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90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90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90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90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90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90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90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90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90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90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90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90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90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90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90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90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90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90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90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90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90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90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90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90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90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90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90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90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90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90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90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90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90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90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90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90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90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90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90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90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90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90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90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90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90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90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90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90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90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90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90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90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90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90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90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90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90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90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90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90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90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90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90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90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90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90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90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90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90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90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90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90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90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90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90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90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90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90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90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90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90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90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90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90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90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90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90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90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90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90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90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90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90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90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90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90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90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90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90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90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90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90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90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90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90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90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90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90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90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90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90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90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90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90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90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90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90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90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90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90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90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90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90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90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90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90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90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90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90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90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90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90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90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90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90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90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90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90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90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90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90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90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90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90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90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90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90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90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90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90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90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90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90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90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90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90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90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90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90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90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90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90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90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90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90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90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90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90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90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90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90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90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90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90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90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90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90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90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90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90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90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90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90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90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90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90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90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90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90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90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90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90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90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90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90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90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90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90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90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90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90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90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90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90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90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90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90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90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90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90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90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90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90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90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90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90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90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90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90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90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90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90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90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90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90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90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90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90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90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90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90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90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90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90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90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90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90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90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90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90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90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90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90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90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90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90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90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90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90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90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90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90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90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90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90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90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90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90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90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90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90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90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90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90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90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90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90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90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90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90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90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90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90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90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90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90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90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90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90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90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90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90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90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90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90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90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90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90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90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90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90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90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90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90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90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90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90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90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90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90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90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90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90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90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90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90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90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90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90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90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90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90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90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90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90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90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90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90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90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90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90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90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90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90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90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90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90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90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90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90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90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90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90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90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90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90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90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90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90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90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90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90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90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90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90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90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90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90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90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90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90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90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90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90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90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90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90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90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90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90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90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90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90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90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90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90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90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90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90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90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90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90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90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90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90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90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90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90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90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90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90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90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90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90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90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90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90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90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90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90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90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90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90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90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90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90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90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90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90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90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90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90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90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90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90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90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90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90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90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90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90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90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90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90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90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90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90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90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90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90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90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90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90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90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90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90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90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90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90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90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90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90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90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90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90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90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90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90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90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90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90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90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90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90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90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90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90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90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90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90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90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90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90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90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90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90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90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90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90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90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90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90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90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90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90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90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90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90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90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90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90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90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90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90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90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90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90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90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90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90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90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90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90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90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90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90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90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90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90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90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90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90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90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90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90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90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90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90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90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90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90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90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90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90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90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90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90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90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90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90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90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90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90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90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90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90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90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90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90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90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90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90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90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90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90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90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90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90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90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90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90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90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90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90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90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90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90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90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90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90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90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90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90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90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90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90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90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90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90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90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90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90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90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90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90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90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90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90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90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90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90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90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90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90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90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90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90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90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90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90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90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90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90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90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90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90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90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90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90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90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90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90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90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90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90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90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90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90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90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90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90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90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90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90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90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90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90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90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90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90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90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90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90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90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90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90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90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90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90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90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90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90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90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90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90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90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90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90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90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90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90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90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90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90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90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90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90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90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90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90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90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90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90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90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90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90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90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90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90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23.11"/>
    <col customWidth="1" min="2" max="2" width="41.67"/>
    <col customWidth="1" min="3" max="3" width="8.78"/>
    <col customWidth="1" min="4" max="4" width="28.33"/>
    <col customWidth="1" min="5" max="26" width="8.78"/>
  </cols>
  <sheetData>
    <row r="1" ht="15.75" customHeight="1">
      <c r="A1" s="100" t="s">
        <v>186</v>
      </c>
      <c r="B1" s="101" t="s">
        <v>187</v>
      </c>
    </row>
    <row r="2" ht="15.75" customHeight="1">
      <c r="A2" s="100">
        <v>45286.0</v>
      </c>
      <c r="B2" s="102">
        <v>135.58</v>
      </c>
    </row>
    <row r="3" ht="15.75" customHeight="1">
      <c r="A3" s="100">
        <v>45287.0</v>
      </c>
      <c r="B3" s="102">
        <v>136.11</v>
      </c>
      <c r="D3" s="103"/>
    </row>
    <row r="4" ht="15.75" customHeight="1">
      <c r="A4" s="100">
        <v>45288.0</v>
      </c>
      <c r="B4" s="102">
        <v>136.12</v>
      </c>
    </row>
    <row r="5" ht="15.75" customHeight="1">
      <c r="A5" s="100">
        <v>45289.0</v>
      </c>
      <c r="B5" s="102">
        <v>134.58</v>
      </c>
    </row>
    <row r="6" ht="15.75" customHeight="1">
      <c r="A6" s="100">
        <v>45293.0</v>
      </c>
      <c r="B6" s="102">
        <v>135.23</v>
      </c>
    </row>
    <row r="7" ht="15.75" customHeight="1">
      <c r="A7" s="100">
        <v>45294.0</v>
      </c>
      <c r="B7" s="102">
        <v>133.51</v>
      </c>
    </row>
    <row r="8" ht="15.75" customHeight="1">
      <c r="A8" s="100">
        <v>45295.0</v>
      </c>
      <c r="B8" s="102">
        <v>131.78</v>
      </c>
    </row>
    <row r="9" ht="15.75" customHeight="1">
      <c r="A9" s="100">
        <v>45296.0</v>
      </c>
      <c r="B9" s="102">
        <v>130.83</v>
      </c>
    </row>
    <row r="10" ht="15.75" customHeight="1">
      <c r="A10" s="100">
        <v>45299.0</v>
      </c>
      <c r="B10" s="102">
        <v>133.7</v>
      </c>
    </row>
    <row r="11" ht="15.75" customHeight="1">
      <c r="A11" s="100">
        <v>45300.0</v>
      </c>
      <c r="B11" s="102">
        <v>133.62</v>
      </c>
    </row>
    <row r="12" ht="15.75" customHeight="1">
      <c r="A12" s="100">
        <v>45301.0</v>
      </c>
      <c r="B12" s="102">
        <v>136.53</v>
      </c>
    </row>
    <row r="13" ht="15.75" customHeight="1">
      <c r="A13" s="100">
        <v>45302.0</v>
      </c>
      <c r="B13" s="102">
        <v>134.0</v>
      </c>
    </row>
    <row r="14" ht="15.75" customHeight="1">
      <c r="A14" s="100">
        <v>45303.0</v>
      </c>
      <c r="B14" s="102">
        <v>137.08</v>
      </c>
    </row>
    <row r="15" ht="15.75" customHeight="1">
      <c r="A15" s="100">
        <v>45307.0</v>
      </c>
      <c r="B15" s="102">
        <v>138.68</v>
      </c>
    </row>
    <row r="16" ht="15.75" customHeight="1">
      <c r="A16" s="100">
        <v>45308.0</v>
      </c>
      <c r="B16" s="102">
        <v>135.56</v>
      </c>
    </row>
    <row r="17" ht="15.75" customHeight="1">
      <c r="A17" s="100">
        <v>45309.0</v>
      </c>
      <c r="B17" s="102">
        <v>134.54</v>
      </c>
    </row>
    <row r="18" ht="15.75" customHeight="1">
      <c r="A18" s="100">
        <v>45310.0</v>
      </c>
      <c r="B18" s="102">
        <v>137.34</v>
      </c>
    </row>
    <row r="19" ht="15.75" customHeight="1">
      <c r="A19" s="100">
        <v>45313.0</v>
      </c>
      <c r="B19" s="102">
        <v>140.58</v>
      </c>
    </row>
    <row r="20" ht="15.75" customHeight="1">
      <c r="A20" s="100">
        <v>45314.0</v>
      </c>
      <c r="B20" s="102">
        <v>139.02</v>
      </c>
    </row>
    <row r="21" ht="15.75" customHeight="1">
      <c r="A21" s="100">
        <v>45315.0</v>
      </c>
      <c r="B21" s="102">
        <v>137.93</v>
      </c>
    </row>
    <row r="22" ht="15.75" customHeight="1">
      <c r="A22" s="100">
        <v>45316.0</v>
      </c>
      <c r="B22" s="102">
        <v>142.19</v>
      </c>
    </row>
    <row r="23" ht="15.75" customHeight="1">
      <c r="A23" s="100">
        <v>45317.0</v>
      </c>
      <c r="B23" s="102">
        <v>143.2</v>
      </c>
    </row>
    <row r="24" ht="15.75" customHeight="1">
      <c r="A24" s="100">
        <v>45320.0</v>
      </c>
      <c r="B24" s="102">
        <v>145.97</v>
      </c>
    </row>
    <row r="25" ht="15.75" customHeight="1">
      <c r="A25" s="100">
        <v>45321.0</v>
      </c>
      <c r="B25" s="102">
        <v>144.22</v>
      </c>
    </row>
    <row r="26" ht="15.75" customHeight="1">
      <c r="A26" s="100">
        <v>45322.0</v>
      </c>
      <c r="B26" s="102">
        <v>140.46</v>
      </c>
    </row>
    <row r="27" ht="15.75" customHeight="1">
      <c r="A27" s="100">
        <v>45323.0</v>
      </c>
      <c r="B27" s="102">
        <v>143.85</v>
      </c>
    </row>
    <row r="28" ht="15.75" customHeight="1">
      <c r="A28" s="100">
        <v>45324.0</v>
      </c>
      <c r="B28" s="102">
        <v>144.49</v>
      </c>
    </row>
    <row r="29" ht="15.75" customHeight="1">
      <c r="A29" s="100">
        <v>45327.0</v>
      </c>
      <c r="B29" s="102">
        <v>144.3</v>
      </c>
    </row>
    <row r="30" ht="15.75" customHeight="1">
      <c r="A30" s="100">
        <v>45328.0</v>
      </c>
      <c r="B30" s="102">
        <v>144.26</v>
      </c>
    </row>
    <row r="31" ht="15.75" customHeight="1">
      <c r="A31" s="100">
        <v>45329.0</v>
      </c>
      <c r="B31" s="102">
        <v>145.47</v>
      </c>
    </row>
    <row r="32" ht="15.75" customHeight="1">
      <c r="A32" s="100">
        <v>45330.0</v>
      </c>
      <c r="B32" s="102">
        <v>147.06</v>
      </c>
    </row>
    <row r="33" ht="15.75" customHeight="1">
      <c r="A33" s="100">
        <v>45331.0</v>
      </c>
      <c r="B33" s="102">
        <v>147.19</v>
      </c>
    </row>
    <row r="34" ht="15.75" customHeight="1">
      <c r="A34" s="100">
        <v>45334.0</v>
      </c>
      <c r="B34" s="102">
        <v>143.8</v>
      </c>
    </row>
    <row r="35" ht="15.75" customHeight="1">
      <c r="A35" s="100">
        <v>45335.0</v>
      </c>
      <c r="B35" s="102">
        <v>142.17</v>
      </c>
    </row>
    <row r="36" ht="15.75" customHeight="1">
      <c r="A36" s="100">
        <v>45336.0</v>
      </c>
      <c r="B36" s="102">
        <v>142.23</v>
      </c>
    </row>
    <row r="37" ht="15.75" customHeight="1">
      <c r="A37" s="100">
        <v>45337.0</v>
      </c>
      <c r="B37" s="102">
        <v>148.61</v>
      </c>
    </row>
    <row r="38" ht="15.75" customHeight="1">
      <c r="A38" s="100">
        <v>45338.0</v>
      </c>
      <c r="B38" s="102">
        <v>136.22</v>
      </c>
    </row>
    <row r="39" ht="15.75" customHeight="1">
      <c r="A39" s="100">
        <v>45342.0</v>
      </c>
      <c r="B39" s="102">
        <v>135.06</v>
      </c>
    </row>
    <row r="40" ht="15.75" customHeight="1">
      <c r="A40" s="100">
        <v>45343.0</v>
      </c>
      <c r="B40" s="102">
        <v>135.53</v>
      </c>
    </row>
    <row r="41" ht="15.75" customHeight="1">
      <c r="A41" s="100">
        <v>45344.0</v>
      </c>
      <c r="B41" s="102">
        <v>138.38</v>
      </c>
    </row>
    <row r="42" ht="15.75" customHeight="1">
      <c r="A42" s="100">
        <v>45345.0</v>
      </c>
      <c r="B42" s="102">
        <v>137.84</v>
      </c>
    </row>
    <row r="43" ht="15.75" customHeight="1">
      <c r="A43" s="100">
        <v>45348.0</v>
      </c>
      <c r="B43" s="102">
        <v>137.96</v>
      </c>
    </row>
    <row r="44" ht="15.75" customHeight="1">
      <c r="A44" s="100">
        <v>45349.0</v>
      </c>
      <c r="B44" s="102">
        <v>138.23</v>
      </c>
    </row>
    <row r="45" ht="15.75" customHeight="1">
      <c r="A45" s="100">
        <v>45350.0</v>
      </c>
      <c r="B45" s="102">
        <v>142.73</v>
      </c>
    </row>
    <row r="46" ht="15.75" customHeight="1">
      <c r="A46" s="100">
        <v>45351.0</v>
      </c>
      <c r="B46" s="102">
        <v>146.81</v>
      </c>
    </row>
    <row r="47" ht="15.75" customHeight="1">
      <c r="A47" s="100">
        <v>45352.0</v>
      </c>
      <c r="B47" s="102">
        <v>150.6</v>
      </c>
    </row>
    <row r="48" ht="15.75" customHeight="1">
      <c r="A48" s="100">
        <v>45355.0</v>
      </c>
      <c r="B48" s="102">
        <v>153.71</v>
      </c>
    </row>
    <row r="49" ht="15.75" customHeight="1">
      <c r="A49" s="100">
        <v>45356.0</v>
      </c>
      <c r="B49" s="102">
        <v>150.25</v>
      </c>
    </row>
    <row r="50" ht="15.75" customHeight="1">
      <c r="A50" s="100">
        <v>45357.0</v>
      </c>
      <c r="B50" s="102">
        <v>149.81</v>
      </c>
    </row>
    <row r="51" ht="15.75" customHeight="1">
      <c r="A51" s="100">
        <v>45358.0</v>
      </c>
      <c r="B51" s="102">
        <v>151.51</v>
      </c>
    </row>
    <row r="52" ht="15.75" customHeight="1">
      <c r="A52" s="100">
        <v>45359.0</v>
      </c>
      <c r="B52" s="102">
        <v>149.48</v>
      </c>
    </row>
    <row r="53" ht="15.75" customHeight="1">
      <c r="A53" s="100">
        <v>45362.0</v>
      </c>
      <c r="B53" s="102">
        <v>145.5</v>
      </c>
    </row>
    <row r="54" ht="15.75" customHeight="1">
      <c r="A54" s="100">
        <v>45363.0</v>
      </c>
      <c r="B54" s="102">
        <v>146.23</v>
      </c>
    </row>
    <row r="55" ht="15.75" customHeight="1">
      <c r="A55" s="100">
        <v>45364.0</v>
      </c>
      <c r="B55" s="102">
        <v>143.93</v>
      </c>
    </row>
    <row r="56" ht="15.75" customHeight="1">
      <c r="A56" s="100">
        <v>45365.0</v>
      </c>
      <c r="B56" s="102">
        <v>142.81</v>
      </c>
    </row>
    <row r="57" ht="15.75" customHeight="1">
      <c r="A57" s="100">
        <v>45366.0</v>
      </c>
      <c r="B57" s="102">
        <v>140.86</v>
      </c>
    </row>
    <row r="58" ht="15.75" customHeight="1">
      <c r="A58" s="100">
        <v>45369.0</v>
      </c>
      <c r="B58" s="102">
        <v>142.21</v>
      </c>
    </row>
    <row r="59" ht="15.75" customHeight="1">
      <c r="A59" s="100">
        <v>45370.0</v>
      </c>
      <c r="B59" s="102">
        <v>141.74</v>
      </c>
    </row>
    <row r="60" ht="15.75" customHeight="1">
      <c r="A60" s="100">
        <v>45371.0</v>
      </c>
      <c r="B60" s="102">
        <v>140.89</v>
      </c>
    </row>
    <row r="61" ht="15.75" customHeight="1">
      <c r="A61" s="100">
        <v>45372.0</v>
      </c>
      <c r="B61" s="102">
        <v>140.01</v>
      </c>
    </row>
    <row r="62" ht="15.75" customHeight="1">
      <c r="A62" s="100">
        <v>45373.0</v>
      </c>
      <c r="B62" s="102">
        <v>138.51</v>
      </c>
    </row>
    <row r="63" ht="15.75" customHeight="1">
      <c r="A63" s="100">
        <v>45376.0</v>
      </c>
      <c r="B63" s="102">
        <v>137.83</v>
      </c>
    </row>
    <row r="64" ht="15.75" customHeight="1">
      <c r="A64" s="100">
        <v>45377.0</v>
      </c>
      <c r="B64" s="102">
        <v>139.04</v>
      </c>
    </row>
    <row r="65" ht="15.75" customHeight="1">
      <c r="A65" s="100">
        <v>45378.0</v>
      </c>
      <c r="B65" s="102">
        <v>143.74</v>
      </c>
    </row>
    <row r="66" ht="15.75" customHeight="1">
      <c r="A66" s="100">
        <v>45379.0</v>
      </c>
      <c r="B66" s="102">
        <v>144.04</v>
      </c>
    </row>
    <row r="67" ht="15.75" customHeight="1">
      <c r="A67" s="100">
        <v>45383.0</v>
      </c>
      <c r="B67" s="102">
        <v>141.91</v>
      </c>
    </row>
    <row r="68" ht="15.75" customHeight="1">
      <c r="A68" s="100">
        <v>45384.0</v>
      </c>
      <c r="B68" s="102">
        <v>139.8</v>
      </c>
    </row>
    <row r="69" ht="15.75" customHeight="1">
      <c r="A69" s="100">
        <v>45385.0</v>
      </c>
      <c r="B69" s="102">
        <v>140.63</v>
      </c>
    </row>
    <row r="70" ht="15.75" customHeight="1">
      <c r="A70" s="100">
        <v>45386.0</v>
      </c>
      <c r="B70" s="102">
        <v>139.88</v>
      </c>
    </row>
    <row r="71" ht="15.75" customHeight="1">
      <c r="A71" s="100">
        <v>45387.0</v>
      </c>
      <c r="B71" s="102">
        <v>142.6</v>
      </c>
    </row>
    <row r="72" ht="15.75" customHeight="1">
      <c r="A72" s="100">
        <v>45390.0</v>
      </c>
      <c r="B72" s="102">
        <v>143.34</v>
      </c>
    </row>
    <row r="73" ht="15.75" customHeight="1">
      <c r="A73" s="100">
        <v>45391.0</v>
      </c>
      <c r="B73" s="102">
        <v>145.88</v>
      </c>
    </row>
    <row r="74" ht="15.75" customHeight="1">
      <c r="A74" s="100">
        <v>45392.0</v>
      </c>
      <c r="B74" s="102">
        <v>141.4</v>
      </c>
    </row>
    <row r="75" ht="15.75" customHeight="1">
      <c r="A75" s="100">
        <v>45393.0</v>
      </c>
      <c r="B75" s="102">
        <v>143.23</v>
      </c>
    </row>
    <row r="76" ht="15.75" customHeight="1">
      <c r="A76" s="100">
        <v>45394.0</v>
      </c>
      <c r="B76" s="102">
        <v>142.49</v>
      </c>
    </row>
    <row r="77" ht="15.75" customHeight="1">
      <c r="A77" s="100">
        <v>45397.0</v>
      </c>
      <c r="B77" s="102">
        <v>138.56</v>
      </c>
    </row>
    <row r="78" ht="15.75" customHeight="1">
      <c r="A78" s="100">
        <v>45398.0</v>
      </c>
      <c r="B78" s="102">
        <v>136.43</v>
      </c>
    </row>
    <row r="79" ht="15.75" customHeight="1">
      <c r="A79" s="100">
        <v>45399.0</v>
      </c>
      <c r="B79" s="102">
        <v>135.75</v>
      </c>
    </row>
    <row r="80" ht="15.75" customHeight="1">
      <c r="A80" s="100">
        <v>45400.0</v>
      </c>
      <c r="B80" s="102">
        <v>136.66</v>
      </c>
    </row>
    <row r="81" ht="15.75" customHeight="1">
      <c r="A81" s="100">
        <v>45401.0</v>
      </c>
      <c r="B81" s="102">
        <v>136.83</v>
      </c>
    </row>
    <row r="82" ht="15.75" customHeight="1">
      <c r="A82" s="100">
        <v>45404.0</v>
      </c>
      <c r="B82" s="102">
        <v>135.86</v>
      </c>
    </row>
    <row r="83" ht="15.75" customHeight="1">
      <c r="A83" s="100">
        <v>45405.0</v>
      </c>
      <c r="B83" s="102">
        <v>138.53</v>
      </c>
    </row>
    <row r="84" ht="15.75" customHeight="1">
      <c r="A84" s="100">
        <v>45406.0</v>
      </c>
      <c r="B84" s="102">
        <v>140.61</v>
      </c>
    </row>
    <row r="85" ht="15.75" customHeight="1">
      <c r="A85" s="100">
        <v>45407.0</v>
      </c>
      <c r="B85" s="102">
        <v>141.49</v>
      </c>
    </row>
    <row r="86" ht="15.75" customHeight="1">
      <c r="A86" s="100">
        <v>45408.0</v>
      </c>
      <c r="B86" s="102">
        <v>142.83</v>
      </c>
    </row>
    <row r="87" ht="15.75" customHeight="1">
      <c r="A87" s="100">
        <v>45411.0</v>
      </c>
      <c r="B87" s="102">
        <v>142.34</v>
      </c>
    </row>
    <row r="88" ht="15.75" customHeight="1">
      <c r="A88" s="100">
        <v>45412.0</v>
      </c>
      <c r="B88" s="102">
        <v>138.78</v>
      </c>
    </row>
    <row r="89" ht="15.75" customHeight="1">
      <c r="A89" s="100">
        <v>45413.0</v>
      </c>
      <c r="B89" s="102">
        <v>137.99</v>
      </c>
    </row>
    <row r="90" ht="15.75" customHeight="1">
      <c r="A90" s="100">
        <v>45414.0</v>
      </c>
      <c r="B90" s="102">
        <v>140.15</v>
      </c>
    </row>
    <row r="91" ht="15.75" customHeight="1">
      <c r="A91" s="100">
        <v>45415.0</v>
      </c>
      <c r="B91" s="102">
        <v>147.0</v>
      </c>
    </row>
    <row r="92" ht="15.75" customHeight="1">
      <c r="A92" s="100">
        <v>45418.0</v>
      </c>
      <c r="B92" s="102">
        <v>143.77</v>
      </c>
    </row>
    <row r="93" ht="15.75" customHeight="1">
      <c r="A93" s="100">
        <v>45419.0</v>
      </c>
      <c r="B93" s="102">
        <v>144.63</v>
      </c>
    </row>
    <row r="94" ht="15.75" customHeight="1">
      <c r="A94" s="100">
        <v>45420.0</v>
      </c>
      <c r="B94" s="102">
        <v>140.25</v>
      </c>
    </row>
    <row r="95" ht="15.75" customHeight="1">
      <c r="A95" s="100">
        <v>45421.0</v>
      </c>
      <c r="B95" s="102">
        <v>143.54</v>
      </c>
    </row>
    <row r="96" ht="15.75" customHeight="1">
      <c r="A96" s="100">
        <v>45422.0</v>
      </c>
      <c r="B96" s="102">
        <v>141.46</v>
      </c>
    </row>
    <row r="97" ht="15.75" customHeight="1">
      <c r="A97" s="100">
        <v>45425.0</v>
      </c>
      <c r="B97" s="102">
        <v>143.09</v>
      </c>
    </row>
    <row r="98" ht="15.75" customHeight="1">
      <c r="A98" s="100">
        <v>45426.0</v>
      </c>
      <c r="B98" s="102">
        <v>141.86</v>
      </c>
    </row>
    <row r="99" ht="15.75" customHeight="1">
      <c r="A99" s="100">
        <v>45427.0</v>
      </c>
      <c r="B99" s="102">
        <v>144.64</v>
      </c>
    </row>
    <row r="100" ht="15.75" customHeight="1">
      <c r="A100" s="100">
        <v>45428.0</v>
      </c>
      <c r="B100" s="102">
        <v>144.94</v>
      </c>
    </row>
    <row r="101" ht="15.75" customHeight="1">
      <c r="A101" s="100">
        <v>45429.0</v>
      </c>
      <c r="B101" s="102">
        <v>143.83</v>
      </c>
    </row>
    <row r="102" ht="15.75" customHeight="1">
      <c r="A102" s="100">
        <v>45432.0</v>
      </c>
      <c r="B102" s="102">
        <v>143.35</v>
      </c>
    </row>
    <row r="103" ht="15.75" customHeight="1">
      <c r="A103" s="100">
        <v>45433.0</v>
      </c>
      <c r="B103" s="102">
        <v>144.26</v>
      </c>
    </row>
    <row r="104" ht="15.75" customHeight="1">
      <c r="A104" s="100">
        <v>45434.0</v>
      </c>
      <c r="B104" s="102">
        <v>143.15</v>
      </c>
    </row>
    <row r="105" ht="15.75" customHeight="1">
      <c r="A105" s="100">
        <v>45435.0</v>
      </c>
      <c r="B105" s="102">
        <v>142.25</v>
      </c>
    </row>
    <row r="106" ht="15.75" customHeight="1">
      <c r="A106" s="100">
        <v>45436.0</v>
      </c>
      <c r="B106" s="102">
        <v>142.77</v>
      </c>
    </row>
    <row r="107" ht="15.75" customHeight="1">
      <c r="A107" s="100">
        <v>45440.0</v>
      </c>
      <c r="B107" s="102">
        <v>143.77</v>
      </c>
    </row>
    <row r="108" ht="15.75" customHeight="1">
      <c r="A108" s="100">
        <v>45441.0</v>
      </c>
      <c r="B108" s="102">
        <v>141.43</v>
      </c>
    </row>
    <row r="109" ht="15.75" customHeight="1">
      <c r="A109" s="100">
        <v>45442.0</v>
      </c>
      <c r="B109" s="102">
        <v>144.04</v>
      </c>
    </row>
    <row r="110" ht="15.75" customHeight="1">
      <c r="A110" s="100">
        <v>45443.0</v>
      </c>
      <c r="B110" s="102">
        <v>145.34</v>
      </c>
    </row>
    <row r="111" ht="15.75" customHeight="1">
      <c r="A111" s="100">
        <v>45446.0</v>
      </c>
      <c r="B111" s="102">
        <v>143.04</v>
      </c>
    </row>
    <row r="112" ht="15.75" customHeight="1">
      <c r="A112" s="100">
        <v>45447.0</v>
      </c>
      <c r="B112" s="102">
        <v>145.12</v>
      </c>
    </row>
    <row r="113" ht="15.75" customHeight="1">
      <c r="A113" s="100">
        <v>45448.0</v>
      </c>
      <c r="B113" s="102">
        <v>147.36</v>
      </c>
    </row>
    <row r="114" ht="15.75" customHeight="1">
      <c r="A114" s="100">
        <v>45449.0</v>
      </c>
      <c r="B114" s="102">
        <v>147.12</v>
      </c>
    </row>
    <row r="115" ht="15.75" customHeight="1">
      <c r="A115" s="100">
        <v>45450.0</v>
      </c>
      <c r="B115" s="102">
        <v>146.35</v>
      </c>
    </row>
    <row r="116" ht="15.75" customHeight="1">
      <c r="A116" s="100">
        <v>45453.0</v>
      </c>
      <c r="B116" s="102">
        <v>149.09</v>
      </c>
    </row>
    <row r="117" ht="15.75" customHeight="1">
      <c r="A117" s="100">
        <v>45454.0</v>
      </c>
      <c r="B117" s="102">
        <v>149.88</v>
      </c>
    </row>
    <row r="118" ht="15.75" customHeight="1">
      <c r="A118" s="100">
        <v>45455.0</v>
      </c>
      <c r="B118" s="102">
        <v>149.59</v>
      </c>
    </row>
    <row r="119" ht="15.75" customHeight="1">
      <c r="A119" s="100">
        <v>45456.0</v>
      </c>
      <c r="B119" s="102">
        <v>149.76</v>
      </c>
    </row>
    <row r="120" ht="15.75" customHeight="1">
      <c r="A120" s="100">
        <v>45457.0</v>
      </c>
      <c r="B120" s="102">
        <v>149.92</v>
      </c>
    </row>
    <row r="121" ht="15.75" customHeight="1">
      <c r="A121" s="100">
        <v>45460.0</v>
      </c>
      <c r="B121" s="102">
        <v>149.01</v>
      </c>
    </row>
    <row r="122" ht="15.75" customHeight="1">
      <c r="A122" s="100">
        <v>45461.0</v>
      </c>
      <c r="B122" s="102">
        <v>149.56</v>
      </c>
    </row>
    <row r="123" ht="15.75" customHeight="1">
      <c r="A123" s="100">
        <v>45463.0</v>
      </c>
      <c r="B123" s="102">
        <v>147.89</v>
      </c>
    </row>
    <row r="124" ht="15.75" customHeight="1">
      <c r="A124" s="100">
        <v>45464.0</v>
      </c>
      <c r="B124" s="102">
        <v>148.35</v>
      </c>
    </row>
    <row r="125" ht="15.75" customHeight="1">
      <c r="A125" s="100">
        <v>45467.0</v>
      </c>
      <c r="B125" s="102">
        <v>147.01</v>
      </c>
    </row>
    <row r="126" ht="15.75" customHeight="1">
      <c r="A126" s="100">
        <v>45468.0</v>
      </c>
      <c r="B126" s="102">
        <v>146.44</v>
      </c>
    </row>
    <row r="127" ht="15.75" customHeight="1">
      <c r="A127" s="100">
        <v>45469.0</v>
      </c>
      <c r="B127" s="102">
        <v>146.89</v>
      </c>
    </row>
    <row r="128" ht="15.75" customHeight="1">
      <c r="A128" s="100">
        <v>45470.0</v>
      </c>
      <c r="B128" s="102">
        <v>148.72</v>
      </c>
    </row>
    <row r="129" ht="15.75" customHeight="1">
      <c r="A129" s="100">
        <v>45471.0</v>
      </c>
      <c r="B129" s="102">
        <v>152.05</v>
      </c>
    </row>
    <row r="130" ht="15.75" customHeight="1">
      <c r="A130" s="100">
        <v>45474.0</v>
      </c>
      <c r="B130" s="102">
        <v>152.13</v>
      </c>
    </row>
    <row r="131" ht="15.75" customHeight="1">
      <c r="A131" s="100">
        <v>45475.0</v>
      </c>
      <c r="B131" s="102">
        <v>152.91</v>
      </c>
    </row>
    <row r="132" ht="15.75" customHeight="1">
      <c r="A132" s="100">
        <v>45476.0</v>
      </c>
      <c r="B132" s="102">
        <v>151.71</v>
      </c>
    </row>
    <row r="133" ht="15.75" customHeight="1">
      <c r="A133" s="100">
        <v>45478.0</v>
      </c>
      <c r="B133" s="102">
        <v>151.44</v>
      </c>
    </row>
    <row r="134" ht="15.75" customHeight="1">
      <c r="A134" s="100">
        <v>45481.0</v>
      </c>
      <c r="B134" s="102">
        <v>153.66</v>
      </c>
    </row>
    <row r="135" ht="15.75" customHeight="1">
      <c r="A135" s="100">
        <v>45482.0</v>
      </c>
      <c r="B135" s="102">
        <v>153.3</v>
      </c>
    </row>
    <row r="136" ht="15.75" customHeight="1">
      <c r="A136" s="100">
        <v>45483.0</v>
      </c>
      <c r="B136" s="102">
        <v>155.63</v>
      </c>
    </row>
    <row r="137" ht="15.75" customHeight="1">
      <c r="A137" s="100">
        <v>45484.0</v>
      </c>
      <c r="B137" s="102">
        <v>157.73</v>
      </c>
    </row>
    <row r="138" ht="15.75" customHeight="1">
      <c r="A138" s="100">
        <v>45485.0</v>
      </c>
      <c r="B138" s="102">
        <v>158.35</v>
      </c>
    </row>
    <row r="139" ht="15.75" customHeight="1">
      <c r="A139" s="100">
        <v>45488.0</v>
      </c>
      <c r="B139" s="102">
        <v>159.5</v>
      </c>
    </row>
    <row r="140" ht="15.75" customHeight="1">
      <c r="A140" s="100">
        <v>45489.0</v>
      </c>
      <c r="B140" s="102">
        <v>162.33</v>
      </c>
    </row>
    <row r="141" ht="15.75" customHeight="1">
      <c r="A141" s="100">
        <v>45490.0</v>
      </c>
      <c r="B141" s="102">
        <v>156.83</v>
      </c>
    </row>
    <row r="142" ht="15.75" customHeight="1">
      <c r="A142" s="100">
        <v>45491.0</v>
      </c>
      <c r="B142" s="102">
        <v>154.6</v>
      </c>
    </row>
    <row r="143" ht="15.75" customHeight="1">
      <c r="A143" s="100">
        <v>45492.0</v>
      </c>
      <c r="B143" s="102">
        <v>155.17</v>
      </c>
    </row>
    <row r="144" ht="15.75" customHeight="1">
      <c r="A144" s="100">
        <v>45495.0</v>
      </c>
      <c r="B144" s="102">
        <v>155.56</v>
      </c>
    </row>
    <row r="145" ht="15.75" customHeight="1">
      <c r="A145" s="100">
        <v>45496.0</v>
      </c>
      <c r="B145" s="102">
        <v>155.09</v>
      </c>
    </row>
    <row r="146" ht="15.75" customHeight="1">
      <c r="A146" s="100">
        <v>45497.0</v>
      </c>
      <c r="B146" s="102">
        <v>151.66</v>
      </c>
    </row>
    <row r="147" ht="15.75" customHeight="1">
      <c r="A147" s="100">
        <v>45498.0</v>
      </c>
      <c r="B147" s="102">
        <v>147.37</v>
      </c>
    </row>
    <row r="148" ht="15.75" customHeight="1">
      <c r="A148" s="100">
        <v>45499.0</v>
      </c>
      <c r="B148" s="102">
        <v>145.65</v>
      </c>
    </row>
    <row r="149" ht="15.75" customHeight="1">
      <c r="A149" s="100">
        <v>45502.0</v>
      </c>
      <c r="B149" s="102">
        <v>147.19</v>
      </c>
    </row>
    <row r="150" ht="15.75" customHeight="1">
      <c r="A150" s="100">
        <v>45503.0</v>
      </c>
      <c r="B150" s="102">
        <v>145.04</v>
      </c>
    </row>
    <row r="151" ht="15.75" customHeight="1">
      <c r="A151" s="100">
        <v>45504.0</v>
      </c>
      <c r="B151" s="102">
        <v>149.49</v>
      </c>
    </row>
    <row r="152" ht="15.75" customHeight="1">
      <c r="A152" s="100">
        <v>45505.0</v>
      </c>
      <c r="B152" s="102">
        <v>152.29</v>
      </c>
    </row>
    <row r="153" ht="15.75" customHeight="1">
      <c r="A153" s="100">
        <v>45506.0</v>
      </c>
      <c r="B153" s="102">
        <v>150.84</v>
      </c>
    </row>
    <row r="154" ht="15.75" customHeight="1">
      <c r="A154" s="100">
        <v>45509.0</v>
      </c>
      <c r="B154" s="102">
        <v>144.47</v>
      </c>
    </row>
    <row r="155" ht="15.75" customHeight="1">
      <c r="A155" s="100">
        <v>45510.0</v>
      </c>
      <c r="B155" s="102">
        <v>148.63</v>
      </c>
    </row>
    <row r="156" ht="15.75" customHeight="1">
      <c r="A156" s="100">
        <v>45511.0</v>
      </c>
      <c r="B156" s="102">
        <v>147.14</v>
      </c>
    </row>
    <row r="157" ht="15.75" customHeight="1">
      <c r="A157" s="100">
        <v>45512.0</v>
      </c>
      <c r="B157" s="102">
        <v>149.66</v>
      </c>
    </row>
    <row r="158" ht="15.75" customHeight="1">
      <c r="A158" s="100">
        <v>45513.0</v>
      </c>
      <c r="B158" s="102">
        <v>150.12</v>
      </c>
    </row>
    <row r="159" ht="15.75" customHeight="1">
      <c r="A159" s="100">
        <v>45516.0</v>
      </c>
      <c r="B159" s="102">
        <v>148.75</v>
      </c>
    </row>
    <row r="160" ht="15.75" customHeight="1">
      <c r="A160" s="100">
        <v>45517.0</v>
      </c>
      <c r="B160" s="102">
        <v>149.57</v>
      </c>
    </row>
    <row r="161" ht="15.75" customHeight="1">
      <c r="A161" s="100">
        <v>45518.0</v>
      </c>
      <c r="B161" s="102">
        <v>151.18</v>
      </c>
    </row>
    <row r="162" ht="15.75" customHeight="1">
      <c r="A162" s="100">
        <v>45519.0</v>
      </c>
      <c r="B162" s="102">
        <v>149.86</v>
      </c>
    </row>
    <row r="163" ht="15.75" customHeight="1">
      <c r="A163" s="100">
        <v>45520.0</v>
      </c>
      <c r="B163" s="102">
        <v>149.6</v>
      </c>
    </row>
    <row r="164" ht="15.75" customHeight="1">
      <c r="A164" s="100">
        <v>45523.0</v>
      </c>
      <c r="B164" s="102">
        <v>148.62</v>
      </c>
    </row>
    <row r="165" ht="15.75" customHeight="1">
      <c r="A165" s="100">
        <v>45524.0</v>
      </c>
      <c r="B165" s="102">
        <v>149.1</v>
      </c>
    </row>
    <row r="166" ht="15.75" customHeight="1">
      <c r="A166" s="100">
        <v>45525.0</v>
      </c>
      <c r="B166" s="102">
        <v>149.76</v>
      </c>
    </row>
    <row r="167" ht="15.75" customHeight="1">
      <c r="A167" s="100">
        <v>45526.0</v>
      </c>
      <c r="B167" s="102">
        <v>150.69</v>
      </c>
    </row>
    <row r="168" ht="15.75" customHeight="1">
      <c r="A168" s="100">
        <v>45527.0</v>
      </c>
      <c r="B168" s="102">
        <v>152.18</v>
      </c>
    </row>
    <row r="169" ht="15.75" customHeight="1">
      <c r="A169" s="100">
        <v>45530.0</v>
      </c>
      <c r="B169" s="102">
        <v>150.59</v>
      </c>
    </row>
    <row r="170" ht="15.75" customHeight="1">
      <c r="A170" s="100">
        <v>45531.0</v>
      </c>
      <c r="B170" s="102">
        <v>150.61</v>
      </c>
    </row>
    <row r="171" ht="15.75" customHeight="1">
      <c r="A171" s="100">
        <v>45532.0</v>
      </c>
      <c r="B171" s="102">
        <v>150.11</v>
      </c>
    </row>
    <row r="172" ht="15.75" customHeight="1">
      <c r="A172" s="100">
        <v>45533.0</v>
      </c>
      <c r="B172" s="102">
        <v>149.5</v>
      </c>
    </row>
    <row r="173" ht="15.75" customHeight="1">
      <c r="A173" s="100">
        <v>45534.0</v>
      </c>
      <c r="B173" s="102">
        <v>151.61</v>
      </c>
    </row>
    <row r="174" ht="15.75" customHeight="1">
      <c r="A174" s="100">
        <v>45538.0</v>
      </c>
      <c r="B174" s="102">
        <v>149.79</v>
      </c>
    </row>
    <row r="175" ht="15.75" customHeight="1">
      <c r="A175" s="100">
        <v>45539.0</v>
      </c>
      <c r="B175" s="102">
        <v>149.09</v>
      </c>
    </row>
    <row r="176" ht="15.75" customHeight="1">
      <c r="A176" s="100">
        <v>45540.0</v>
      </c>
      <c r="B176" s="102">
        <v>149.91</v>
      </c>
    </row>
    <row r="177" ht="15.75" customHeight="1">
      <c r="A177" s="100">
        <v>45541.0</v>
      </c>
      <c r="B177" s="102">
        <v>148.22</v>
      </c>
    </row>
    <row r="178" ht="15.75" customHeight="1">
      <c r="A178" s="100">
        <v>45544.0</v>
      </c>
      <c r="B178" s="102">
        <v>149.34</v>
      </c>
    </row>
    <row r="179" ht="15.75" customHeight="1">
      <c r="A179" s="100">
        <v>45545.0</v>
      </c>
      <c r="B179" s="102">
        <v>156.76</v>
      </c>
    </row>
    <row r="180" ht="15.75" customHeight="1">
      <c r="A180" s="100">
        <v>45546.0</v>
      </c>
      <c r="B180" s="102">
        <v>158.42</v>
      </c>
    </row>
    <row r="181" ht="15.75" customHeight="1">
      <c r="A181" s="100">
        <v>45547.0</v>
      </c>
      <c r="B181" s="102">
        <v>160.49</v>
      </c>
    </row>
    <row r="182" ht="15.75" customHeight="1">
      <c r="A182" s="100">
        <v>45548.0</v>
      </c>
      <c r="B182" s="102">
        <v>158.93</v>
      </c>
    </row>
    <row r="183" ht="15.75" customHeight="1">
      <c r="A183" s="100">
        <v>45551.0</v>
      </c>
      <c r="B183" s="102">
        <v>160.87</v>
      </c>
    </row>
    <row r="184" ht="15.75" customHeight="1">
      <c r="A184" s="100">
        <v>45552.0</v>
      </c>
      <c r="B184" s="102">
        <v>157.58</v>
      </c>
    </row>
    <row r="185" ht="15.75" customHeight="1">
      <c r="A185" s="100">
        <v>45553.0</v>
      </c>
      <c r="B185" s="102">
        <v>158.25</v>
      </c>
    </row>
    <row r="186" ht="15.75" customHeight="1">
      <c r="A186" s="100">
        <v>45554.0</v>
      </c>
      <c r="B186" s="102">
        <v>158.9</v>
      </c>
    </row>
    <row r="187" ht="15.75" customHeight="1">
      <c r="A187" s="100">
        <v>45555.0</v>
      </c>
      <c r="B187" s="102">
        <v>158.7</v>
      </c>
    </row>
    <row r="188" ht="15.75" customHeight="1">
      <c r="A188" s="100">
        <v>45558.0</v>
      </c>
      <c r="B188" s="102">
        <v>160.96</v>
      </c>
    </row>
    <row r="189" ht="15.75" customHeight="1">
      <c r="A189" s="100">
        <v>45559.0</v>
      </c>
      <c r="B189" s="102">
        <v>162.13</v>
      </c>
    </row>
    <row r="190" ht="15.75" customHeight="1">
      <c r="A190" s="100">
        <v>45560.0</v>
      </c>
      <c r="B190" s="102">
        <v>162.9</v>
      </c>
    </row>
    <row r="191" ht="15.75" customHeight="1">
      <c r="A191" s="100">
        <v>45561.0</v>
      </c>
      <c r="B191" s="102">
        <v>162.06</v>
      </c>
    </row>
    <row r="192" ht="15.75" customHeight="1">
      <c r="A192" s="100">
        <v>45562.0</v>
      </c>
      <c r="B192" s="102">
        <v>161.16</v>
      </c>
    </row>
    <row r="193" ht="15.75" customHeight="1">
      <c r="A193" s="100">
        <v>45565.0</v>
      </c>
      <c r="B193" s="102">
        <v>161.83</v>
      </c>
    </row>
    <row r="194" ht="15.75" customHeight="1">
      <c r="A194" s="100">
        <v>45566.0</v>
      </c>
      <c r="B194" s="102">
        <v>160.27</v>
      </c>
    </row>
    <row r="195" ht="15.75" customHeight="1">
      <c r="A195" s="100">
        <v>45567.0</v>
      </c>
      <c r="B195" s="102">
        <v>159.6</v>
      </c>
    </row>
    <row r="196" ht="15.75" customHeight="1">
      <c r="A196" s="100">
        <v>45568.0</v>
      </c>
      <c r="B196" s="102">
        <v>157.3</v>
      </c>
    </row>
    <row r="197" ht="15.75" customHeight="1">
      <c r="A197" s="100">
        <v>45569.0</v>
      </c>
      <c r="B197" s="102">
        <v>157.0</v>
      </c>
    </row>
    <row r="198" ht="15.75" customHeight="1">
      <c r="A198" s="100">
        <v>45572.0</v>
      </c>
      <c r="B198" s="102">
        <v>156.47</v>
      </c>
    </row>
    <row r="199" ht="15.75" customHeight="1">
      <c r="A199" s="100">
        <v>45573.0</v>
      </c>
      <c r="B199" s="102">
        <v>158.28</v>
      </c>
    </row>
    <row r="200" ht="15.75" customHeight="1">
      <c r="A200" s="100">
        <v>45574.0</v>
      </c>
      <c r="B200" s="102">
        <v>159.13</v>
      </c>
    </row>
    <row r="201" ht="15.75" customHeight="1">
      <c r="A201" s="100">
        <v>45575.0</v>
      </c>
      <c r="B201" s="102">
        <v>158.85</v>
      </c>
    </row>
    <row r="202" ht="15.75" customHeight="1">
      <c r="A202" s="100">
        <v>45576.0</v>
      </c>
      <c r="B202" s="102">
        <v>160.73</v>
      </c>
    </row>
    <row r="203" ht="15.75" customHeight="1">
      <c r="A203" s="100">
        <v>45579.0</v>
      </c>
      <c r="B203" s="102">
        <v>161.98</v>
      </c>
    </row>
    <row r="204" ht="15.75" customHeight="1">
      <c r="A204" s="100">
        <v>45580.0</v>
      </c>
      <c r="B204" s="102">
        <v>161.21</v>
      </c>
    </row>
    <row r="205" ht="15.75" customHeight="1">
      <c r="A205" s="100">
        <v>45581.0</v>
      </c>
      <c r="B205" s="102">
        <v>162.13</v>
      </c>
    </row>
    <row r="206" ht="15.75" customHeight="1">
      <c r="A206" s="100">
        <v>45582.0</v>
      </c>
      <c r="B206" s="102">
        <v>163.69</v>
      </c>
    </row>
    <row r="207" ht="15.75" customHeight="1">
      <c r="A207" s="100">
        <v>45583.0</v>
      </c>
      <c r="B207" s="102">
        <v>165.38</v>
      </c>
    </row>
    <row r="208" ht="15.75" customHeight="1">
      <c r="A208" s="100">
        <v>45586.0</v>
      </c>
      <c r="B208" s="102">
        <v>165.2</v>
      </c>
    </row>
    <row r="209" ht="15.75" customHeight="1">
      <c r="A209" s="100">
        <v>45587.0</v>
      </c>
      <c r="B209" s="102">
        <v>165.25</v>
      </c>
    </row>
    <row r="210" ht="15.75" customHeight="1">
      <c r="A210" s="100">
        <v>45588.0</v>
      </c>
      <c r="B210" s="102">
        <v>165.8</v>
      </c>
    </row>
    <row r="211" ht="15.75" customHeight="1">
      <c r="A211" s="100">
        <v>45589.0</v>
      </c>
      <c r="B211" s="102">
        <v>165.13</v>
      </c>
    </row>
    <row r="212" ht="15.75" customHeight="1">
      <c r="A212" s="100">
        <v>45590.0</v>
      </c>
      <c r="B212" s="102">
        <v>181.01</v>
      </c>
    </row>
    <row r="213" ht="15.75" customHeight="1">
      <c r="A213" s="100">
        <v>45593.0</v>
      </c>
      <c r="B213" s="102">
        <v>183.31</v>
      </c>
    </row>
    <row r="214" ht="15.75" customHeight="1">
      <c r="A214" s="100">
        <v>45594.0</v>
      </c>
      <c r="B214" s="102">
        <v>182.8</v>
      </c>
    </row>
    <row r="215" ht="15.75" customHeight="1">
      <c r="A215" s="100">
        <v>45595.0</v>
      </c>
      <c r="B215" s="102">
        <v>182.17</v>
      </c>
    </row>
    <row r="216" ht="15.75" customHeight="1">
      <c r="A216" s="100">
        <v>45596.0</v>
      </c>
      <c r="B216" s="102">
        <v>178.23</v>
      </c>
    </row>
    <row r="217" ht="15.75" customHeight="1">
      <c r="A217" s="100">
        <v>45597.0</v>
      </c>
      <c r="B217" s="102">
        <v>176.0</v>
      </c>
    </row>
    <row r="218" ht="15.75" customHeight="1">
      <c r="A218" s="100">
        <v>45600.0</v>
      </c>
      <c r="B218" s="102">
        <v>177.32</v>
      </c>
    </row>
    <row r="219" ht="15.75" customHeight="1">
      <c r="A219" s="100">
        <v>45601.0</v>
      </c>
      <c r="B219" s="102">
        <v>181.02</v>
      </c>
    </row>
    <row r="220" ht="15.75" customHeight="1">
      <c r="A220" s="100">
        <v>45602.0</v>
      </c>
      <c r="B220" s="102">
        <v>173.62</v>
      </c>
    </row>
    <row r="221" ht="15.75" customHeight="1">
      <c r="A221" s="100">
        <v>45603.0</v>
      </c>
      <c r="B221" s="102">
        <v>178.47</v>
      </c>
    </row>
    <row r="222" ht="15.75" customHeight="1">
      <c r="A222" s="100">
        <v>45604.0</v>
      </c>
      <c r="B222" s="102">
        <v>181.98</v>
      </c>
    </row>
    <row r="223" ht="15.75" customHeight="1">
      <c r="A223" s="100">
        <v>45607.0</v>
      </c>
      <c r="B223" s="102">
        <v>182.85</v>
      </c>
    </row>
    <row r="224" ht="15.75" customHeight="1">
      <c r="A224" s="100">
        <v>45608.0</v>
      </c>
      <c r="B224" s="102">
        <v>180.79</v>
      </c>
    </row>
    <row r="225" ht="15.75" customHeight="1">
      <c r="A225" s="100">
        <v>45609.0</v>
      </c>
      <c r="B225" s="102">
        <v>178.13</v>
      </c>
    </row>
    <row r="226" ht="15.75" customHeight="1">
      <c r="A226" s="100">
        <v>45610.0</v>
      </c>
      <c r="B226" s="102">
        <v>178.21</v>
      </c>
    </row>
    <row r="227" ht="15.75" customHeight="1">
      <c r="A227" s="100">
        <v>45611.0</v>
      </c>
      <c r="B227" s="102">
        <v>179.67</v>
      </c>
    </row>
    <row r="228" ht="15.75" customHeight="1">
      <c r="A228" s="100">
        <v>45614.0</v>
      </c>
      <c r="B228" s="102">
        <v>183.29</v>
      </c>
    </row>
    <row r="229" ht="15.75" customHeight="1">
      <c r="A229" s="100">
        <v>45615.0</v>
      </c>
      <c r="B229" s="102">
        <v>187.27</v>
      </c>
    </row>
    <row r="230" ht="15.75" customHeight="1">
      <c r="A230" s="100">
        <v>45616.0</v>
      </c>
      <c r="B230" s="102">
        <v>185.91</v>
      </c>
    </row>
    <row r="231" ht="15.75" customHeight="1">
      <c r="A231" s="100">
        <v>45617.0</v>
      </c>
      <c r="B231" s="102">
        <v>187.37</v>
      </c>
    </row>
    <row r="232" ht="15.75" customHeight="1">
      <c r="A232" s="100">
        <v>45618.0</v>
      </c>
      <c r="B232" s="102">
        <v>189.84</v>
      </c>
    </row>
    <row r="233" ht="15.75" customHeight="1">
      <c r="A233" s="100">
        <v>45621.0</v>
      </c>
      <c r="B233" s="102">
        <v>192.82</v>
      </c>
    </row>
    <row r="234" ht="15.75" customHeight="1">
      <c r="A234" s="100">
        <v>45622.0</v>
      </c>
      <c r="B234" s="102">
        <v>194.02</v>
      </c>
    </row>
    <row r="235" ht="15.75" customHeight="1">
      <c r="A235" s="100">
        <v>45623.0</v>
      </c>
      <c r="B235" s="102">
        <v>195.28</v>
      </c>
    </row>
    <row r="236" ht="15.75" customHeight="1">
      <c r="A236" s="100">
        <v>45625.0</v>
      </c>
      <c r="B236" s="102">
        <v>195.69</v>
      </c>
    </row>
    <row r="237" ht="15.75" customHeight="1">
      <c r="A237" s="100">
        <v>45628.0</v>
      </c>
      <c r="B237" s="102">
        <v>192.16</v>
      </c>
    </row>
    <row r="238" ht="15.75" customHeight="1">
      <c r="A238" s="100">
        <v>45629.0</v>
      </c>
      <c r="B238" s="102">
        <v>191.07</v>
      </c>
    </row>
    <row r="239" ht="15.75" customHeight="1">
      <c r="A239" s="100">
        <v>45630.0</v>
      </c>
      <c r="B239" s="102">
        <v>190.84</v>
      </c>
    </row>
    <row r="240" ht="15.75" customHeight="1">
      <c r="A240" s="100">
        <v>45631.0</v>
      </c>
      <c r="B240" s="102">
        <v>191.08</v>
      </c>
    </row>
    <row r="241" ht="15.75" customHeight="1">
      <c r="A241" s="100">
        <v>45632.0</v>
      </c>
      <c r="B241" s="102">
        <v>192.69</v>
      </c>
    </row>
    <row r="242" ht="15.75" customHeight="1">
      <c r="A242" s="100">
        <v>45635.0</v>
      </c>
      <c r="B242" s="102">
        <v>188.17</v>
      </c>
    </row>
    <row r="243" ht="15.75" customHeight="1">
      <c r="A243" s="100">
        <v>45636.0</v>
      </c>
      <c r="B243" s="102">
        <v>185.71</v>
      </c>
    </row>
    <row r="244" ht="15.75" customHeight="1">
      <c r="A244" s="100">
        <v>45637.0</v>
      </c>
      <c r="B244" s="102">
        <v>187.22</v>
      </c>
    </row>
    <row r="245" ht="15.75" customHeight="1">
      <c r="A245" s="100">
        <v>45638.0</v>
      </c>
      <c r="B245" s="102">
        <v>187.13</v>
      </c>
    </row>
    <row r="246" ht="15.75" customHeight="1">
      <c r="A246" s="100">
        <v>45639.0</v>
      </c>
      <c r="B246" s="102">
        <v>185.04</v>
      </c>
    </row>
    <row r="247" ht="15.75" customHeight="1">
      <c r="A247" s="100">
        <v>45642.0</v>
      </c>
      <c r="B247" s="102">
        <v>185.47</v>
      </c>
    </row>
    <row r="248" ht="15.75" customHeight="1">
      <c r="A248" s="100">
        <v>45643.0</v>
      </c>
      <c r="B248" s="102">
        <v>185.0</v>
      </c>
    </row>
    <row r="249" ht="15.75" customHeight="1">
      <c r="A249" s="100">
        <v>45644.0</v>
      </c>
      <c r="B249" s="102">
        <v>176.96</v>
      </c>
    </row>
    <row r="250" ht="15.75" customHeight="1">
      <c r="A250" s="100">
        <v>45645.0</v>
      </c>
      <c r="B250" s="102">
        <v>176.81</v>
      </c>
    </row>
    <row r="251" ht="15.75" customHeight="1">
      <c r="A251" s="100">
        <v>45646.0</v>
      </c>
      <c r="B251" s="102">
        <v>178.57</v>
      </c>
    </row>
    <row r="252" ht="15.75" customHeight="1">
      <c r="A252" s="100">
        <v>45649.0</v>
      </c>
      <c r="B252" s="102">
        <v>178.47</v>
      </c>
    </row>
    <row r="253" ht="15.75" customHeight="1">
      <c r="A253" s="100">
        <v>45650.0</v>
      </c>
      <c r="B253" s="102">
        <v>180.4</v>
      </c>
    </row>
    <row r="254" ht="15.75" customHeight="1">
      <c r="A254" s="100"/>
      <c r="B254" s="104"/>
    </row>
    <row r="255" ht="15.75" customHeight="1">
      <c r="A255" s="105"/>
      <c r="B255" s="1"/>
    </row>
    <row r="256" ht="15.75" customHeight="1">
      <c r="A256" s="105"/>
      <c r="B256" s="1"/>
    </row>
    <row r="257" ht="15.75" customHeight="1">
      <c r="A257" s="105"/>
      <c r="B257" s="1"/>
    </row>
    <row r="258" ht="15.75" customHeight="1">
      <c r="A258" s="105"/>
      <c r="B258" s="1"/>
    </row>
    <row r="259" ht="15.75" customHeight="1">
      <c r="A259" s="105"/>
      <c r="B259" s="1"/>
    </row>
    <row r="260" ht="15.75" customHeight="1">
      <c r="A260" s="105"/>
      <c r="B260" s="1"/>
    </row>
    <row r="261" ht="15.75" customHeight="1">
      <c r="A261" s="105"/>
      <c r="B261" s="1"/>
    </row>
    <row r="262" ht="15.75" customHeight="1">
      <c r="A262" s="105"/>
      <c r="B262" s="1"/>
    </row>
    <row r="263" ht="15.75" customHeight="1">
      <c r="A263" s="105"/>
      <c r="B263" s="1"/>
    </row>
    <row r="264" ht="15.75" customHeight="1">
      <c r="A264" s="105"/>
      <c r="B264" s="1"/>
    </row>
    <row r="265" ht="15.75" customHeight="1">
      <c r="A265" s="105"/>
      <c r="B265" s="1"/>
    </row>
    <row r="266" ht="15.75" customHeight="1">
      <c r="A266" s="105"/>
      <c r="B266" s="1"/>
    </row>
    <row r="267" ht="15.75" customHeight="1">
      <c r="A267" s="105"/>
      <c r="B267" s="1"/>
    </row>
    <row r="268" ht="15.75" customHeight="1">
      <c r="A268" s="105"/>
      <c r="B268" s="1"/>
    </row>
    <row r="269" ht="15.75" customHeight="1">
      <c r="A269" s="105"/>
      <c r="B269" s="1"/>
    </row>
    <row r="270" ht="15.75" customHeight="1">
      <c r="A270" s="105"/>
      <c r="B270" s="1"/>
    </row>
    <row r="271" ht="15.75" customHeight="1">
      <c r="A271" s="105"/>
      <c r="B271" s="1"/>
    </row>
    <row r="272" ht="15.75" customHeight="1">
      <c r="A272" s="105"/>
      <c r="B272" s="1"/>
    </row>
    <row r="273" ht="15.75" customHeight="1">
      <c r="A273" s="105"/>
      <c r="B273" s="1"/>
    </row>
    <row r="274" ht="15.75" customHeight="1">
      <c r="A274" s="105"/>
      <c r="B274" s="1"/>
    </row>
    <row r="275" ht="15.75" customHeight="1">
      <c r="A275" s="105"/>
      <c r="B275" s="1"/>
    </row>
    <row r="276" ht="15.75" customHeight="1">
      <c r="A276" s="105"/>
      <c r="B276" s="1"/>
    </row>
    <row r="277" ht="15.75" customHeight="1">
      <c r="A277" s="105"/>
      <c r="B277" s="1"/>
    </row>
    <row r="278" ht="15.75" customHeight="1">
      <c r="A278" s="105"/>
      <c r="B278" s="1"/>
    </row>
    <row r="279" ht="15.75" customHeight="1">
      <c r="A279" s="105"/>
      <c r="B279" s="1"/>
    </row>
    <row r="280" ht="15.75" customHeight="1">
      <c r="A280" s="105"/>
      <c r="B280" s="1"/>
    </row>
    <row r="281" ht="15.75" customHeight="1">
      <c r="A281" s="105"/>
      <c r="B281" s="1"/>
    </row>
    <row r="282" ht="15.75" customHeight="1">
      <c r="A282" s="105"/>
      <c r="B282" s="1"/>
    </row>
    <row r="283" ht="15.75" customHeight="1">
      <c r="A283" s="105"/>
      <c r="B283" s="1"/>
    </row>
    <row r="284" ht="15.75" customHeight="1">
      <c r="A284" s="105"/>
      <c r="B284" s="1"/>
    </row>
    <row r="285" ht="15.75" customHeight="1">
      <c r="A285" s="105"/>
      <c r="B285" s="1"/>
    </row>
    <row r="286" ht="15.75" customHeight="1">
      <c r="A286" s="105"/>
      <c r="B286" s="1"/>
    </row>
    <row r="287" ht="15.75" customHeight="1">
      <c r="A287" s="105"/>
      <c r="B287" s="1"/>
    </row>
    <row r="288" ht="15.75" customHeight="1">
      <c r="A288" s="105"/>
      <c r="B288" s="1"/>
    </row>
    <row r="289" ht="15.75" customHeight="1">
      <c r="A289" s="105"/>
      <c r="B289" s="1"/>
    </row>
    <row r="290" ht="15.75" customHeight="1">
      <c r="A290" s="105"/>
      <c r="B290" s="1"/>
    </row>
    <row r="291" ht="15.75" customHeight="1">
      <c r="A291" s="105"/>
      <c r="B291" s="1"/>
    </row>
    <row r="292" ht="15.75" customHeight="1">
      <c r="A292" s="105"/>
      <c r="B292" s="1"/>
    </row>
    <row r="293" ht="15.75" customHeight="1">
      <c r="A293" s="105"/>
      <c r="B293" s="1"/>
    </row>
    <row r="294" ht="15.75" customHeight="1">
      <c r="A294" s="105"/>
      <c r="B294" s="1"/>
    </row>
    <row r="295" ht="15.75" customHeight="1">
      <c r="A295" s="105"/>
      <c r="B295" s="1"/>
    </row>
    <row r="296" ht="15.75" customHeight="1">
      <c r="A296" s="105"/>
      <c r="B296" s="1"/>
    </row>
    <row r="297" ht="15.75" customHeight="1">
      <c r="A297" s="105"/>
      <c r="B297" s="1"/>
    </row>
    <row r="298" ht="15.75" customHeight="1">
      <c r="A298" s="105"/>
      <c r="B298" s="1"/>
    </row>
    <row r="299" ht="15.75" customHeight="1">
      <c r="A299" s="105"/>
      <c r="B299" s="1"/>
    </row>
    <row r="300" ht="15.75" customHeight="1">
      <c r="A300" s="105"/>
      <c r="B300" s="1"/>
    </row>
    <row r="301" ht="15.75" customHeight="1">
      <c r="A301" s="105"/>
      <c r="B301" s="1"/>
    </row>
    <row r="302" ht="15.75" customHeight="1">
      <c r="A302" s="105"/>
      <c r="B302" s="1"/>
    </row>
    <row r="303" ht="15.75" customHeight="1">
      <c r="A303" s="105"/>
      <c r="B303" s="1"/>
    </row>
    <row r="304" ht="15.75" customHeight="1">
      <c r="A304" s="105"/>
      <c r="B304" s="1"/>
    </row>
    <row r="305" ht="15.75" customHeight="1">
      <c r="A305" s="105"/>
      <c r="B305" s="1"/>
    </row>
    <row r="306" ht="15.75" customHeight="1">
      <c r="A306" s="105"/>
      <c r="B306" s="1"/>
    </row>
    <row r="307" ht="15.75" customHeight="1">
      <c r="A307" s="105"/>
      <c r="B307" s="1"/>
    </row>
    <row r="308" ht="15.75" customHeight="1">
      <c r="A308" s="105"/>
      <c r="B308" s="1"/>
    </row>
    <row r="309" ht="15.75" customHeight="1">
      <c r="A309" s="105"/>
      <c r="B309" s="1"/>
    </row>
    <row r="310" ht="15.75" customHeight="1">
      <c r="A310" s="105"/>
      <c r="B310" s="1"/>
    </row>
    <row r="311" ht="15.75" customHeight="1">
      <c r="A311" s="105"/>
      <c r="B311" s="1"/>
    </row>
    <row r="312" ht="15.75" customHeight="1">
      <c r="A312" s="105"/>
      <c r="B312" s="1"/>
    </row>
    <row r="313" ht="15.75" customHeight="1">
      <c r="A313" s="105"/>
      <c r="B313" s="1"/>
    </row>
    <row r="314" ht="15.75" customHeight="1">
      <c r="A314" s="105"/>
      <c r="B314" s="1"/>
    </row>
    <row r="315" ht="15.75" customHeight="1">
      <c r="A315" s="105"/>
      <c r="B315" s="1"/>
    </row>
    <row r="316" ht="15.75" customHeight="1">
      <c r="A316" s="105"/>
      <c r="B316" s="1"/>
    </row>
    <row r="317" ht="15.75" customHeight="1">
      <c r="A317" s="105"/>
      <c r="B317" s="1"/>
    </row>
    <row r="318" ht="15.75" customHeight="1">
      <c r="A318" s="105"/>
      <c r="B318" s="1"/>
    </row>
    <row r="319" ht="15.75" customHeight="1">
      <c r="A319" s="105"/>
      <c r="B319" s="1"/>
    </row>
    <row r="320" ht="15.75" customHeight="1">
      <c r="A320" s="105"/>
      <c r="B320" s="1"/>
    </row>
    <row r="321" ht="15.75" customHeight="1">
      <c r="A321" s="105"/>
      <c r="B321" s="1"/>
    </row>
    <row r="322" ht="15.75" customHeight="1">
      <c r="A322" s="105"/>
      <c r="B322" s="1"/>
    </row>
    <row r="323" ht="15.75" customHeight="1">
      <c r="A323" s="105"/>
      <c r="B323" s="1"/>
    </row>
    <row r="324" ht="15.75" customHeight="1">
      <c r="A324" s="105"/>
      <c r="B324" s="1"/>
    </row>
    <row r="325" ht="15.75" customHeight="1">
      <c r="A325" s="105"/>
      <c r="B325" s="1"/>
    </row>
    <row r="326" ht="15.75" customHeight="1">
      <c r="A326" s="105"/>
      <c r="B326" s="1"/>
    </row>
    <row r="327" ht="15.75" customHeight="1">
      <c r="A327" s="105"/>
      <c r="B327" s="1"/>
    </row>
    <row r="328" ht="15.75" customHeight="1">
      <c r="A328" s="105"/>
      <c r="B328" s="1"/>
    </row>
    <row r="329" ht="15.75" customHeight="1">
      <c r="A329" s="105"/>
      <c r="B329" s="1"/>
    </row>
    <row r="330" ht="15.75" customHeight="1">
      <c r="A330" s="105"/>
      <c r="B330" s="1"/>
    </row>
    <row r="331" ht="15.75" customHeight="1">
      <c r="A331" s="105"/>
      <c r="B331" s="1"/>
    </row>
    <row r="332" ht="15.75" customHeight="1">
      <c r="A332" s="105"/>
      <c r="B332" s="1"/>
    </row>
    <row r="333" ht="15.75" customHeight="1">
      <c r="A333" s="105"/>
      <c r="B333" s="1"/>
    </row>
    <row r="334" ht="15.75" customHeight="1">
      <c r="A334" s="105"/>
      <c r="B334" s="1"/>
    </row>
    <row r="335" ht="15.75" customHeight="1">
      <c r="A335" s="105"/>
      <c r="B335" s="1"/>
    </row>
    <row r="336" ht="15.75" customHeight="1">
      <c r="A336" s="105"/>
      <c r="B336" s="1"/>
    </row>
    <row r="337" ht="15.75" customHeight="1">
      <c r="A337" s="105"/>
      <c r="B337" s="1"/>
    </row>
    <row r="338" ht="15.75" customHeight="1">
      <c r="A338" s="105"/>
      <c r="B338" s="1"/>
    </row>
    <row r="339" ht="15.75" customHeight="1">
      <c r="A339" s="105"/>
      <c r="B339" s="1"/>
    </row>
    <row r="340" ht="15.75" customHeight="1">
      <c r="A340" s="105"/>
      <c r="B340" s="1"/>
    </row>
    <row r="341" ht="15.75" customHeight="1">
      <c r="A341" s="105"/>
      <c r="B341" s="1"/>
    </row>
    <row r="342" ht="15.75" customHeight="1">
      <c r="A342" s="105"/>
      <c r="B342" s="1"/>
    </row>
    <row r="343" ht="15.75" customHeight="1">
      <c r="A343" s="105"/>
      <c r="B343" s="1"/>
    </row>
    <row r="344" ht="15.75" customHeight="1">
      <c r="A344" s="105"/>
      <c r="B344" s="1"/>
    </row>
    <row r="345" ht="15.75" customHeight="1">
      <c r="A345" s="105"/>
      <c r="B345" s="1"/>
    </row>
    <row r="346" ht="15.75" customHeight="1">
      <c r="A346" s="105"/>
      <c r="B346" s="1"/>
    </row>
    <row r="347" ht="15.75" customHeight="1">
      <c r="A347" s="105"/>
      <c r="B347" s="1"/>
    </row>
    <row r="348" ht="15.75" customHeight="1">
      <c r="A348" s="105"/>
      <c r="B348" s="1"/>
    </row>
    <row r="349" ht="15.75" customHeight="1">
      <c r="A349" s="105"/>
      <c r="B349" s="1"/>
    </row>
    <row r="350" ht="15.75" customHeight="1">
      <c r="A350" s="105"/>
      <c r="B350" s="1"/>
    </row>
    <row r="351" ht="15.75" customHeight="1">
      <c r="A351" s="105"/>
      <c r="B351" s="1"/>
    </row>
    <row r="352" ht="15.75" customHeight="1">
      <c r="A352" s="105"/>
      <c r="B352" s="1"/>
    </row>
    <row r="353" ht="15.75" customHeight="1">
      <c r="A353" s="105"/>
      <c r="B353" s="1"/>
    </row>
    <row r="354" ht="15.75" customHeight="1">
      <c r="A354" s="105"/>
      <c r="B354" s="1"/>
    </row>
    <row r="355" ht="15.75" customHeight="1">
      <c r="A355" s="105"/>
      <c r="B355" s="1"/>
    </row>
    <row r="356" ht="15.75" customHeight="1">
      <c r="A356" s="105"/>
      <c r="B356" s="1"/>
    </row>
    <row r="357" ht="15.75" customHeight="1">
      <c r="A357" s="105"/>
      <c r="B357" s="1"/>
    </row>
    <row r="358" ht="15.75" customHeight="1">
      <c r="A358" s="105"/>
      <c r="B358" s="1"/>
    </row>
    <row r="359" ht="15.75" customHeight="1">
      <c r="A359" s="105"/>
      <c r="B359" s="1"/>
    </row>
    <row r="360" ht="15.75" customHeight="1">
      <c r="A360" s="105"/>
      <c r="B360" s="1"/>
    </row>
    <row r="361" ht="15.75" customHeight="1">
      <c r="A361" s="105"/>
      <c r="B361" s="1"/>
    </row>
    <row r="362" ht="15.75" customHeight="1">
      <c r="A362" s="105"/>
      <c r="B362" s="1"/>
    </row>
    <row r="363" ht="15.75" customHeight="1">
      <c r="A363" s="105"/>
      <c r="B363" s="1"/>
    </row>
    <row r="364" ht="15.75" customHeight="1">
      <c r="A364" s="105"/>
      <c r="B364" s="1"/>
    </row>
    <row r="365" ht="15.75" customHeight="1">
      <c r="A365" s="105"/>
      <c r="B365" s="1"/>
    </row>
    <row r="366" ht="15.75" customHeight="1">
      <c r="A366" s="105"/>
      <c r="B366" s="1"/>
    </row>
    <row r="367" ht="15.75" customHeight="1">
      <c r="A367" s="105"/>
      <c r="B367" s="1"/>
    </row>
    <row r="368" ht="15.75" customHeight="1">
      <c r="A368" s="105"/>
      <c r="B368" s="1"/>
    </row>
    <row r="369" ht="15.75" customHeight="1">
      <c r="A369" s="105"/>
      <c r="B369" s="1"/>
    </row>
    <row r="370" ht="15.75" customHeight="1">
      <c r="A370" s="105"/>
      <c r="B370" s="1"/>
    </row>
    <row r="371" ht="15.75" customHeight="1">
      <c r="A371" s="105"/>
      <c r="B371" s="1"/>
    </row>
    <row r="372" ht="15.75" customHeight="1">
      <c r="A372" s="105"/>
      <c r="B372" s="1"/>
    </row>
    <row r="373" ht="15.75" customHeight="1">
      <c r="A373" s="105"/>
      <c r="B373" s="1"/>
    </row>
    <row r="374" ht="15.75" customHeight="1">
      <c r="A374" s="105"/>
      <c r="B374" s="1"/>
    </row>
    <row r="375" ht="15.75" customHeight="1">
      <c r="A375" s="105"/>
      <c r="B375" s="1"/>
    </row>
    <row r="376" ht="15.75" customHeight="1">
      <c r="A376" s="105"/>
      <c r="B376" s="1"/>
    </row>
    <row r="377" ht="15.75" customHeight="1">
      <c r="A377" s="105"/>
      <c r="B377" s="1"/>
    </row>
    <row r="378" ht="15.75" customHeight="1">
      <c r="A378" s="105"/>
      <c r="B378" s="1"/>
    </row>
    <row r="379" ht="15.75" customHeight="1">
      <c r="A379" s="105"/>
      <c r="B379" s="1"/>
    </row>
    <row r="380" ht="15.75" customHeight="1">
      <c r="A380" s="105"/>
      <c r="B380" s="1"/>
    </row>
    <row r="381" ht="15.75" customHeight="1">
      <c r="A381" s="105"/>
      <c r="B381" s="1"/>
    </row>
    <row r="382" ht="15.75" customHeight="1">
      <c r="A382" s="105"/>
      <c r="B382" s="1"/>
    </row>
    <row r="383" ht="15.75" customHeight="1">
      <c r="A383" s="105"/>
      <c r="B383" s="1"/>
    </row>
    <row r="384" ht="15.75" customHeight="1">
      <c r="A384" s="105"/>
      <c r="B384" s="1"/>
    </row>
    <row r="385" ht="15.75" customHeight="1">
      <c r="A385" s="105"/>
      <c r="B385" s="1"/>
    </row>
    <row r="386" ht="15.75" customHeight="1">
      <c r="A386" s="105"/>
      <c r="B386" s="1"/>
    </row>
    <row r="387" ht="15.75" customHeight="1">
      <c r="A387" s="105"/>
      <c r="B387" s="1"/>
    </row>
    <row r="388" ht="15.75" customHeight="1">
      <c r="A388" s="105"/>
      <c r="B388" s="1"/>
    </row>
    <row r="389" ht="15.75" customHeight="1">
      <c r="A389" s="105"/>
      <c r="B389" s="1"/>
    </row>
    <row r="390" ht="15.75" customHeight="1">
      <c r="A390" s="105"/>
      <c r="B390" s="1"/>
    </row>
    <row r="391" ht="15.75" customHeight="1">
      <c r="A391" s="105"/>
      <c r="B391" s="1"/>
    </row>
    <row r="392" ht="15.75" customHeight="1">
      <c r="A392" s="105"/>
      <c r="B392" s="1"/>
    </row>
    <row r="393" ht="15.75" customHeight="1">
      <c r="A393" s="105"/>
      <c r="B393" s="1"/>
    </row>
    <row r="394" ht="15.75" customHeight="1">
      <c r="A394" s="105"/>
      <c r="B394" s="1"/>
    </row>
    <row r="395" ht="15.75" customHeight="1">
      <c r="A395" s="105"/>
      <c r="B395" s="1"/>
    </row>
    <row r="396" ht="15.75" customHeight="1">
      <c r="A396" s="105"/>
      <c r="B396" s="1"/>
    </row>
    <row r="397" ht="15.75" customHeight="1">
      <c r="A397" s="105"/>
      <c r="B397" s="1"/>
    </row>
    <row r="398" ht="15.75" customHeight="1">
      <c r="A398" s="105"/>
      <c r="B398" s="1"/>
    </row>
    <row r="399" ht="15.75" customHeight="1">
      <c r="A399" s="105"/>
      <c r="B399" s="1"/>
    </row>
    <row r="400" ht="15.75" customHeight="1">
      <c r="A400" s="105"/>
      <c r="B400" s="1"/>
    </row>
    <row r="401" ht="15.75" customHeight="1">
      <c r="A401" s="105"/>
      <c r="B401" s="1"/>
    </row>
    <row r="402" ht="15.75" customHeight="1">
      <c r="A402" s="105"/>
      <c r="B402" s="1"/>
    </row>
    <row r="403" ht="15.75" customHeight="1">
      <c r="A403" s="105"/>
      <c r="B403" s="1"/>
    </row>
    <row r="404" ht="15.75" customHeight="1">
      <c r="A404" s="105"/>
      <c r="B404" s="1"/>
    </row>
    <row r="405" ht="15.75" customHeight="1">
      <c r="A405" s="105"/>
      <c r="B405" s="1"/>
    </row>
    <row r="406" ht="15.75" customHeight="1">
      <c r="A406" s="105"/>
      <c r="B406" s="1"/>
    </row>
    <row r="407" ht="15.75" customHeight="1">
      <c r="A407" s="105"/>
      <c r="B407" s="1"/>
    </row>
    <row r="408" ht="15.75" customHeight="1">
      <c r="A408" s="105"/>
      <c r="B408" s="1"/>
    </row>
    <row r="409" ht="15.75" customHeight="1">
      <c r="A409" s="105"/>
      <c r="B409" s="1"/>
    </row>
    <row r="410" ht="15.75" customHeight="1">
      <c r="A410" s="105"/>
      <c r="B410" s="1"/>
    </row>
    <row r="411" ht="15.75" customHeight="1">
      <c r="A411" s="105"/>
      <c r="B411" s="1"/>
    </row>
    <row r="412" ht="15.75" customHeight="1">
      <c r="A412" s="105"/>
      <c r="B412" s="1"/>
    </row>
    <row r="413" ht="15.75" customHeight="1">
      <c r="A413" s="105"/>
      <c r="B413" s="1"/>
    </row>
    <row r="414" ht="15.75" customHeight="1">
      <c r="A414" s="105"/>
      <c r="B414" s="1"/>
    </row>
    <row r="415" ht="15.75" customHeight="1">
      <c r="A415" s="105"/>
      <c r="B415" s="1"/>
    </row>
    <row r="416" ht="15.75" customHeight="1">
      <c r="A416" s="105"/>
      <c r="B416" s="1"/>
    </row>
    <row r="417" ht="15.75" customHeight="1">
      <c r="A417" s="105"/>
      <c r="B417" s="1"/>
    </row>
    <row r="418" ht="15.75" customHeight="1">
      <c r="A418" s="105"/>
      <c r="B418" s="1"/>
    </row>
    <row r="419" ht="15.75" customHeight="1">
      <c r="A419" s="105"/>
      <c r="B419" s="1"/>
    </row>
    <row r="420" ht="15.75" customHeight="1">
      <c r="A420" s="105"/>
      <c r="B420" s="1"/>
    </row>
    <row r="421" ht="15.75" customHeight="1">
      <c r="A421" s="105"/>
      <c r="B421" s="1"/>
    </row>
    <row r="422" ht="15.75" customHeight="1">
      <c r="A422" s="105"/>
      <c r="B422" s="1"/>
    </row>
    <row r="423" ht="15.75" customHeight="1">
      <c r="A423" s="105"/>
      <c r="B423" s="1"/>
    </row>
    <row r="424" ht="15.75" customHeight="1">
      <c r="A424" s="105"/>
      <c r="B424" s="1"/>
    </row>
    <row r="425" ht="15.75" customHeight="1">
      <c r="A425" s="105"/>
      <c r="B425" s="1"/>
    </row>
    <row r="426" ht="15.75" customHeight="1">
      <c r="A426" s="105"/>
      <c r="B426" s="1"/>
    </row>
    <row r="427" ht="15.75" customHeight="1">
      <c r="A427" s="105"/>
      <c r="B427" s="1"/>
    </row>
    <row r="428" ht="15.75" customHeight="1">
      <c r="A428" s="105"/>
      <c r="B428" s="1"/>
    </row>
    <row r="429" ht="15.75" customHeight="1">
      <c r="A429" s="105"/>
      <c r="B429" s="1"/>
    </row>
    <row r="430" ht="15.75" customHeight="1">
      <c r="A430" s="105"/>
      <c r="B430" s="1"/>
    </row>
    <row r="431" ht="15.75" customHeight="1">
      <c r="A431" s="105"/>
      <c r="B431" s="1"/>
    </row>
    <row r="432" ht="15.75" customHeight="1">
      <c r="A432" s="105"/>
      <c r="B432" s="1"/>
    </row>
    <row r="433" ht="15.75" customHeight="1">
      <c r="A433" s="105"/>
      <c r="B433" s="1"/>
    </row>
    <row r="434" ht="15.75" customHeight="1">
      <c r="A434" s="105"/>
      <c r="B434" s="1"/>
    </row>
    <row r="435" ht="15.75" customHeight="1">
      <c r="A435" s="105"/>
      <c r="B435" s="1"/>
    </row>
    <row r="436" ht="15.75" customHeight="1">
      <c r="A436" s="105"/>
      <c r="B436" s="1"/>
    </row>
    <row r="437" ht="15.75" customHeight="1">
      <c r="A437" s="105"/>
      <c r="B437" s="1"/>
    </row>
    <row r="438" ht="15.75" customHeight="1">
      <c r="A438" s="105"/>
      <c r="B438" s="1"/>
    </row>
    <row r="439" ht="15.75" customHeight="1">
      <c r="A439" s="105"/>
      <c r="B439" s="1"/>
    </row>
    <row r="440" ht="15.75" customHeight="1">
      <c r="A440" s="105"/>
      <c r="B440" s="1"/>
    </row>
    <row r="441" ht="15.75" customHeight="1">
      <c r="A441" s="105"/>
      <c r="B441" s="1"/>
    </row>
    <row r="442" ht="15.75" customHeight="1">
      <c r="A442" s="105"/>
      <c r="B442" s="1"/>
    </row>
    <row r="443" ht="15.75" customHeight="1">
      <c r="A443" s="105"/>
      <c r="B443" s="1"/>
    </row>
    <row r="444" ht="15.75" customHeight="1">
      <c r="A444" s="105"/>
      <c r="B444" s="1"/>
    </row>
    <row r="445" ht="15.75" customHeight="1">
      <c r="A445" s="105"/>
      <c r="B445" s="1"/>
    </row>
    <row r="446" ht="15.75" customHeight="1">
      <c r="A446" s="105"/>
      <c r="B446" s="1"/>
    </row>
    <row r="447" ht="15.75" customHeight="1">
      <c r="A447" s="105"/>
      <c r="B447" s="1"/>
    </row>
    <row r="448" ht="15.75" customHeight="1">
      <c r="A448" s="105"/>
      <c r="B448" s="1"/>
    </row>
    <row r="449" ht="15.75" customHeight="1">
      <c r="A449" s="105"/>
      <c r="B449" s="1"/>
    </row>
    <row r="450" ht="15.75" customHeight="1">
      <c r="A450" s="105"/>
      <c r="B450" s="1"/>
    </row>
    <row r="451" ht="15.75" customHeight="1">
      <c r="A451" s="105"/>
      <c r="B451" s="1"/>
    </row>
    <row r="452" ht="15.75" customHeight="1">
      <c r="A452" s="105"/>
      <c r="B452" s="1"/>
    </row>
    <row r="453" ht="15.75" customHeight="1">
      <c r="A453" s="105"/>
      <c r="B453" s="1"/>
    </row>
    <row r="454" ht="15.75" customHeight="1">
      <c r="A454" s="105"/>
      <c r="B454" s="1"/>
    </row>
    <row r="455" ht="15.75" customHeight="1">
      <c r="A455" s="105"/>
      <c r="B455" s="1"/>
    </row>
    <row r="456" ht="15.75" customHeight="1">
      <c r="A456" s="105"/>
      <c r="B456" s="1"/>
    </row>
    <row r="457" ht="15.75" customHeight="1">
      <c r="A457" s="105"/>
      <c r="B457" s="1"/>
    </row>
    <row r="458" ht="15.75" customHeight="1">
      <c r="A458" s="105"/>
      <c r="B458" s="1"/>
    </row>
    <row r="459" ht="15.75" customHeight="1">
      <c r="A459" s="105"/>
      <c r="B459" s="1"/>
    </row>
    <row r="460" ht="15.75" customHeight="1">
      <c r="A460" s="105"/>
      <c r="B460" s="1"/>
    </row>
    <row r="461" ht="15.75" customHeight="1">
      <c r="A461" s="105"/>
      <c r="B461" s="1"/>
    </row>
    <row r="462" ht="15.75" customHeight="1">
      <c r="A462" s="105"/>
      <c r="B462" s="1"/>
    </row>
    <row r="463" ht="15.75" customHeight="1">
      <c r="A463" s="105"/>
      <c r="B463" s="1"/>
    </row>
    <row r="464" ht="15.75" customHeight="1">
      <c r="A464" s="105"/>
      <c r="B464" s="1"/>
    </row>
    <row r="465" ht="15.75" customHeight="1">
      <c r="A465" s="105"/>
      <c r="B465" s="1"/>
    </row>
    <row r="466" ht="15.75" customHeight="1">
      <c r="A466" s="105"/>
      <c r="B466" s="1"/>
    </row>
    <row r="467" ht="15.75" customHeight="1">
      <c r="A467" s="105"/>
      <c r="B467" s="1"/>
    </row>
    <row r="468" ht="15.75" customHeight="1">
      <c r="A468" s="105"/>
      <c r="B468" s="1"/>
    </row>
    <row r="469" ht="15.75" customHeight="1">
      <c r="A469" s="105"/>
      <c r="B469" s="1"/>
    </row>
    <row r="470" ht="15.75" customHeight="1">
      <c r="A470" s="105"/>
      <c r="B470" s="1"/>
    </row>
    <row r="471" ht="15.75" customHeight="1">
      <c r="A471" s="105"/>
      <c r="B471" s="1"/>
    </row>
    <row r="472" ht="15.75" customHeight="1">
      <c r="A472" s="105"/>
      <c r="B472" s="1"/>
    </row>
    <row r="473" ht="15.75" customHeight="1">
      <c r="A473" s="105"/>
      <c r="B473" s="1"/>
    </row>
    <row r="474" ht="15.75" customHeight="1">
      <c r="A474" s="105"/>
      <c r="B474" s="1"/>
    </row>
    <row r="475" ht="15.75" customHeight="1">
      <c r="A475" s="105"/>
      <c r="B475" s="1"/>
    </row>
    <row r="476" ht="15.75" customHeight="1">
      <c r="A476" s="105"/>
      <c r="B476" s="1"/>
    </row>
    <row r="477" ht="15.75" customHeight="1">
      <c r="A477" s="105"/>
      <c r="B477" s="1"/>
    </row>
    <row r="478" ht="15.75" customHeight="1">
      <c r="A478" s="105"/>
      <c r="B478" s="1"/>
    </row>
    <row r="479" ht="15.75" customHeight="1">
      <c r="A479" s="105"/>
      <c r="B479" s="1"/>
    </row>
    <row r="480" ht="15.75" customHeight="1">
      <c r="A480" s="105"/>
      <c r="B480" s="1"/>
    </row>
    <row r="481" ht="15.75" customHeight="1">
      <c r="A481" s="105"/>
      <c r="B481" s="1"/>
    </row>
    <row r="482" ht="15.75" customHeight="1">
      <c r="A482" s="105"/>
      <c r="B482" s="1"/>
    </row>
    <row r="483" ht="15.75" customHeight="1">
      <c r="A483" s="105"/>
      <c r="B483" s="1"/>
    </row>
    <row r="484" ht="15.75" customHeight="1">
      <c r="A484" s="105"/>
      <c r="B484" s="1"/>
    </row>
    <row r="485" ht="15.75" customHeight="1">
      <c r="A485" s="105"/>
      <c r="B485" s="1"/>
    </row>
    <row r="486" ht="15.75" customHeight="1">
      <c r="A486" s="105"/>
      <c r="B486" s="1"/>
    </row>
    <row r="487" ht="15.75" customHeight="1">
      <c r="A487" s="105"/>
      <c r="B487" s="1"/>
    </row>
    <row r="488" ht="15.75" customHeight="1">
      <c r="A488" s="105"/>
      <c r="B488" s="1"/>
    </row>
    <row r="489" ht="15.75" customHeight="1">
      <c r="A489" s="105"/>
      <c r="B489" s="1"/>
    </row>
    <row r="490" ht="15.75" customHeight="1">
      <c r="A490" s="105"/>
      <c r="B490" s="1"/>
    </row>
    <row r="491" ht="15.75" customHeight="1">
      <c r="A491" s="105"/>
      <c r="B491" s="1"/>
    </row>
    <row r="492" ht="15.75" customHeight="1">
      <c r="A492" s="105"/>
      <c r="B492" s="1"/>
    </row>
    <row r="493" ht="15.75" customHeight="1">
      <c r="A493" s="105"/>
      <c r="B493" s="1"/>
    </row>
    <row r="494" ht="15.75" customHeight="1">
      <c r="A494" s="105"/>
      <c r="B494" s="1"/>
    </row>
    <row r="495" ht="15.75" customHeight="1">
      <c r="A495" s="105"/>
      <c r="B495" s="1"/>
    </row>
    <row r="496" ht="15.75" customHeight="1">
      <c r="A496" s="105"/>
      <c r="B496" s="1"/>
    </row>
    <row r="497" ht="15.75" customHeight="1">
      <c r="A497" s="105"/>
      <c r="B497" s="1"/>
    </row>
    <row r="498" ht="15.75" customHeight="1">
      <c r="A498" s="105"/>
      <c r="B498" s="1"/>
    </row>
    <row r="499" ht="15.75" customHeight="1">
      <c r="A499" s="105"/>
      <c r="B499" s="1"/>
    </row>
    <row r="500" ht="15.75" customHeight="1">
      <c r="A500" s="105"/>
      <c r="B500" s="1"/>
    </row>
    <row r="501" ht="15.75" customHeight="1">
      <c r="A501" s="105"/>
      <c r="B501" s="1"/>
    </row>
    <row r="502" ht="15.75" customHeight="1">
      <c r="A502" s="105"/>
      <c r="B502" s="1"/>
    </row>
    <row r="503" ht="15.75" customHeight="1">
      <c r="A503" s="105"/>
      <c r="B503" s="1"/>
    </row>
    <row r="504" ht="15.75" customHeight="1">
      <c r="A504" s="105"/>
      <c r="B504" s="1"/>
    </row>
    <row r="505" ht="15.75" customHeight="1">
      <c r="A505" s="105"/>
      <c r="B505" s="1"/>
    </row>
    <row r="506" ht="15.75" customHeight="1">
      <c r="A506" s="105"/>
      <c r="B506" s="1"/>
    </row>
    <row r="507" ht="15.75" customHeight="1">
      <c r="A507" s="105"/>
      <c r="B507" s="1"/>
    </row>
    <row r="508" ht="15.75" customHeight="1">
      <c r="A508" s="105"/>
      <c r="B508" s="1"/>
    </row>
    <row r="509" ht="15.75" customHeight="1">
      <c r="A509" s="105"/>
      <c r="B509" s="1"/>
    </row>
    <row r="510" ht="15.75" customHeight="1">
      <c r="A510" s="105"/>
      <c r="B510" s="1"/>
    </row>
    <row r="511" ht="15.75" customHeight="1">
      <c r="A511" s="105"/>
      <c r="B511" s="1"/>
    </row>
    <row r="512" ht="15.75" customHeight="1">
      <c r="A512" s="105"/>
      <c r="B512" s="1"/>
    </row>
    <row r="513" ht="15.75" customHeight="1">
      <c r="A513" s="105"/>
      <c r="B513" s="1"/>
    </row>
    <row r="514" ht="15.75" customHeight="1">
      <c r="A514" s="105"/>
      <c r="B514" s="1"/>
    </row>
    <row r="515" ht="15.75" customHeight="1">
      <c r="A515" s="105"/>
      <c r="B515" s="1"/>
    </row>
    <row r="516" ht="15.75" customHeight="1">
      <c r="A516" s="105"/>
      <c r="B516" s="1"/>
    </row>
    <row r="517" ht="15.75" customHeight="1">
      <c r="A517" s="105"/>
      <c r="B517" s="1"/>
    </row>
    <row r="518" ht="15.75" customHeight="1">
      <c r="A518" s="105"/>
      <c r="B518" s="1"/>
    </row>
    <row r="519" ht="15.75" customHeight="1">
      <c r="A519" s="105"/>
      <c r="B519" s="1"/>
    </row>
    <row r="520" ht="15.75" customHeight="1">
      <c r="A520" s="105"/>
      <c r="B520" s="1"/>
    </row>
    <row r="521" ht="15.75" customHeight="1">
      <c r="A521" s="105"/>
      <c r="B521" s="1"/>
    </row>
    <row r="522" ht="15.75" customHeight="1">
      <c r="A522" s="105"/>
      <c r="B522" s="1"/>
    </row>
    <row r="523" ht="15.75" customHeight="1">
      <c r="A523" s="105"/>
      <c r="B523" s="1"/>
    </row>
    <row r="524" ht="15.75" customHeight="1">
      <c r="A524" s="105"/>
      <c r="B524" s="1"/>
    </row>
    <row r="525" ht="15.75" customHeight="1">
      <c r="A525" s="105"/>
      <c r="B525" s="1"/>
    </row>
    <row r="526" ht="15.75" customHeight="1">
      <c r="A526" s="105"/>
      <c r="B526" s="1"/>
    </row>
    <row r="527" ht="15.75" customHeight="1">
      <c r="A527" s="105"/>
      <c r="B527" s="1"/>
    </row>
    <row r="528" ht="15.75" customHeight="1">
      <c r="A528" s="105"/>
      <c r="B528" s="1"/>
    </row>
    <row r="529" ht="15.75" customHeight="1">
      <c r="A529" s="105"/>
      <c r="B529" s="1"/>
    </row>
    <row r="530" ht="15.75" customHeight="1">
      <c r="A530" s="105"/>
      <c r="B530" s="1"/>
    </row>
    <row r="531" ht="15.75" customHeight="1">
      <c r="A531" s="105"/>
      <c r="B531" s="1"/>
    </row>
    <row r="532" ht="15.75" customHeight="1">
      <c r="A532" s="105"/>
      <c r="B532" s="1"/>
    </row>
    <row r="533" ht="15.75" customHeight="1">
      <c r="A533" s="105"/>
      <c r="B533" s="1"/>
    </row>
    <row r="534" ht="15.75" customHeight="1">
      <c r="A534" s="105"/>
      <c r="B534" s="1"/>
    </row>
    <row r="535" ht="15.75" customHeight="1">
      <c r="A535" s="105"/>
      <c r="B535" s="1"/>
    </row>
    <row r="536" ht="15.75" customHeight="1">
      <c r="A536" s="105"/>
      <c r="B536" s="1"/>
    </row>
    <row r="537" ht="15.75" customHeight="1">
      <c r="A537" s="105"/>
      <c r="B537" s="1"/>
    </row>
    <row r="538" ht="15.75" customHeight="1">
      <c r="A538" s="105"/>
      <c r="B538" s="1"/>
    </row>
    <row r="539" ht="15.75" customHeight="1">
      <c r="A539" s="105"/>
      <c r="B539" s="1"/>
    </row>
    <row r="540" ht="15.75" customHeight="1">
      <c r="A540" s="105"/>
      <c r="B540" s="1"/>
    </row>
    <row r="541" ht="15.75" customHeight="1">
      <c r="A541" s="105"/>
      <c r="B541" s="1"/>
    </row>
    <row r="542" ht="15.75" customHeight="1">
      <c r="A542" s="105"/>
      <c r="B542" s="1"/>
    </row>
    <row r="543" ht="15.75" customHeight="1">
      <c r="A543" s="105"/>
      <c r="B543" s="1"/>
    </row>
    <row r="544" ht="15.75" customHeight="1">
      <c r="A544" s="105"/>
      <c r="B544" s="1"/>
    </row>
    <row r="545" ht="15.75" customHeight="1">
      <c r="A545" s="105"/>
      <c r="B545" s="1"/>
    </row>
    <row r="546" ht="15.75" customHeight="1">
      <c r="A546" s="105"/>
      <c r="B546" s="1"/>
    </row>
    <row r="547" ht="15.75" customHeight="1">
      <c r="A547" s="105"/>
      <c r="B547" s="1"/>
    </row>
    <row r="548" ht="15.75" customHeight="1">
      <c r="A548" s="105"/>
      <c r="B548" s="1"/>
    </row>
    <row r="549" ht="15.75" customHeight="1">
      <c r="A549" s="105"/>
      <c r="B549" s="1"/>
    </row>
    <row r="550" ht="15.75" customHeight="1">
      <c r="A550" s="105"/>
      <c r="B550" s="1"/>
    </row>
    <row r="551" ht="15.75" customHeight="1">
      <c r="A551" s="105"/>
      <c r="B551" s="1"/>
    </row>
    <row r="552" ht="15.75" customHeight="1">
      <c r="A552" s="105"/>
      <c r="B552" s="1"/>
    </row>
    <row r="553" ht="15.75" customHeight="1">
      <c r="A553" s="105"/>
      <c r="B553" s="1"/>
    </row>
    <row r="554" ht="15.75" customHeight="1">
      <c r="A554" s="105"/>
      <c r="B554" s="1"/>
    </row>
    <row r="555" ht="15.75" customHeight="1">
      <c r="A555" s="105"/>
      <c r="B555" s="1"/>
    </row>
    <row r="556" ht="15.75" customHeight="1">
      <c r="A556" s="105"/>
      <c r="B556" s="1"/>
    </row>
    <row r="557" ht="15.75" customHeight="1">
      <c r="A557" s="105"/>
      <c r="B557" s="1"/>
    </row>
    <row r="558" ht="15.75" customHeight="1">
      <c r="A558" s="105"/>
      <c r="B558" s="1"/>
    </row>
    <row r="559" ht="15.75" customHeight="1">
      <c r="A559" s="105"/>
      <c r="B559" s="1"/>
    </row>
    <row r="560" ht="15.75" customHeight="1">
      <c r="A560" s="105"/>
      <c r="B560" s="1"/>
    </row>
    <row r="561" ht="15.75" customHeight="1">
      <c r="A561" s="105"/>
      <c r="B561" s="1"/>
    </row>
    <row r="562" ht="15.75" customHeight="1">
      <c r="A562" s="105"/>
      <c r="B562" s="1"/>
    </row>
    <row r="563" ht="15.75" customHeight="1">
      <c r="A563" s="105"/>
      <c r="B563" s="1"/>
    </row>
    <row r="564" ht="15.75" customHeight="1">
      <c r="A564" s="105"/>
      <c r="B564" s="1"/>
    </row>
    <row r="565" ht="15.75" customHeight="1">
      <c r="A565" s="105"/>
      <c r="B565" s="1"/>
    </row>
    <row r="566" ht="15.75" customHeight="1">
      <c r="A566" s="105"/>
      <c r="B566" s="1"/>
    </row>
    <row r="567" ht="15.75" customHeight="1">
      <c r="A567" s="105"/>
      <c r="B567" s="1"/>
    </row>
    <row r="568" ht="15.75" customHeight="1">
      <c r="A568" s="105"/>
      <c r="B568" s="1"/>
    </row>
    <row r="569" ht="15.75" customHeight="1">
      <c r="A569" s="105"/>
      <c r="B569" s="1"/>
    </row>
    <row r="570" ht="15.75" customHeight="1">
      <c r="A570" s="105"/>
      <c r="B570" s="1"/>
    </row>
    <row r="571" ht="15.75" customHeight="1">
      <c r="A571" s="105"/>
      <c r="B571" s="1"/>
    </row>
    <row r="572" ht="15.75" customHeight="1">
      <c r="A572" s="105"/>
      <c r="B572" s="1"/>
    </row>
    <row r="573" ht="15.75" customHeight="1">
      <c r="A573" s="105"/>
      <c r="B573" s="1"/>
    </row>
    <row r="574" ht="15.75" customHeight="1">
      <c r="A574" s="105"/>
      <c r="B574" s="1"/>
    </row>
    <row r="575" ht="15.75" customHeight="1">
      <c r="A575" s="105"/>
      <c r="B575" s="1"/>
    </row>
    <row r="576" ht="15.75" customHeight="1">
      <c r="A576" s="105"/>
      <c r="B576" s="1"/>
    </row>
    <row r="577" ht="15.75" customHeight="1">
      <c r="A577" s="105"/>
      <c r="B577" s="1"/>
    </row>
    <row r="578" ht="15.75" customHeight="1">
      <c r="A578" s="105"/>
      <c r="B578" s="1"/>
    </row>
    <row r="579" ht="15.75" customHeight="1">
      <c r="A579" s="105"/>
      <c r="B579" s="1"/>
    </row>
    <row r="580" ht="15.75" customHeight="1">
      <c r="A580" s="105"/>
      <c r="B580" s="1"/>
    </row>
    <row r="581" ht="15.75" customHeight="1">
      <c r="A581" s="105"/>
      <c r="B581" s="1"/>
    </row>
    <row r="582" ht="15.75" customHeight="1">
      <c r="A582" s="105"/>
      <c r="B582" s="1"/>
    </row>
    <row r="583" ht="15.75" customHeight="1">
      <c r="A583" s="105"/>
      <c r="B583" s="1"/>
    </row>
    <row r="584" ht="15.75" customHeight="1">
      <c r="A584" s="105"/>
      <c r="B584" s="1"/>
    </row>
    <row r="585" ht="15.75" customHeight="1">
      <c r="A585" s="105"/>
      <c r="B585" s="1"/>
    </row>
    <row r="586" ht="15.75" customHeight="1">
      <c r="A586" s="105"/>
      <c r="B586" s="1"/>
    </row>
    <row r="587" ht="15.75" customHeight="1">
      <c r="A587" s="105"/>
      <c r="B587" s="1"/>
    </row>
    <row r="588" ht="15.75" customHeight="1">
      <c r="A588" s="105"/>
      <c r="B588" s="1"/>
    </row>
    <row r="589" ht="15.75" customHeight="1">
      <c r="A589" s="105"/>
      <c r="B589" s="1"/>
    </row>
    <row r="590" ht="15.75" customHeight="1">
      <c r="A590" s="105"/>
      <c r="B590" s="1"/>
    </row>
    <row r="591" ht="15.75" customHeight="1">
      <c r="A591" s="105"/>
      <c r="B591" s="1"/>
    </row>
    <row r="592" ht="15.75" customHeight="1">
      <c r="A592" s="105"/>
      <c r="B592" s="1"/>
    </row>
    <row r="593" ht="15.75" customHeight="1">
      <c r="A593" s="105"/>
      <c r="B593" s="1"/>
    </row>
    <row r="594" ht="15.75" customHeight="1">
      <c r="A594" s="105"/>
      <c r="B594" s="1"/>
    </row>
    <row r="595" ht="15.75" customHeight="1">
      <c r="A595" s="105"/>
      <c r="B595" s="1"/>
    </row>
    <row r="596" ht="15.75" customHeight="1">
      <c r="A596" s="105"/>
      <c r="B596" s="1"/>
    </row>
    <row r="597" ht="15.75" customHeight="1">
      <c r="A597" s="105"/>
      <c r="B597" s="1"/>
    </row>
    <row r="598" ht="15.75" customHeight="1">
      <c r="A598" s="105"/>
      <c r="B598" s="1"/>
    </row>
    <row r="599" ht="15.75" customHeight="1">
      <c r="A599" s="105"/>
      <c r="B599" s="1"/>
    </row>
    <row r="600" ht="15.75" customHeight="1">
      <c r="A600" s="105"/>
      <c r="B600" s="1"/>
    </row>
    <row r="601" ht="15.75" customHeight="1">
      <c r="A601" s="105"/>
      <c r="B601" s="1"/>
    </row>
    <row r="602" ht="15.75" customHeight="1">
      <c r="A602" s="105"/>
      <c r="B602" s="1"/>
    </row>
    <row r="603" ht="15.75" customHeight="1">
      <c r="A603" s="105"/>
      <c r="B603" s="1"/>
    </row>
    <row r="604" ht="15.75" customHeight="1">
      <c r="A604" s="105"/>
      <c r="B604" s="1"/>
    </row>
    <row r="605" ht="15.75" customHeight="1">
      <c r="A605" s="105"/>
      <c r="B605" s="1"/>
    </row>
    <row r="606" ht="15.75" customHeight="1">
      <c r="A606" s="105"/>
      <c r="B606" s="1"/>
    </row>
    <row r="607" ht="15.75" customHeight="1">
      <c r="A607" s="105"/>
      <c r="B607" s="1"/>
    </row>
    <row r="608" ht="15.75" customHeight="1">
      <c r="A608" s="105"/>
      <c r="B608" s="1"/>
    </row>
    <row r="609" ht="15.75" customHeight="1">
      <c r="A609" s="105"/>
      <c r="B609" s="1"/>
    </row>
    <row r="610" ht="15.75" customHeight="1">
      <c r="A610" s="105"/>
      <c r="B610" s="1"/>
    </row>
    <row r="611" ht="15.75" customHeight="1">
      <c r="A611" s="105"/>
      <c r="B611" s="1"/>
    </row>
    <row r="612" ht="15.75" customHeight="1">
      <c r="A612" s="105"/>
      <c r="B612" s="1"/>
    </row>
    <row r="613" ht="15.75" customHeight="1">
      <c r="A613" s="105"/>
      <c r="B613" s="1"/>
    </row>
    <row r="614" ht="15.75" customHeight="1">
      <c r="A614" s="105"/>
      <c r="B614" s="1"/>
    </row>
    <row r="615" ht="15.75" customHeight="1">
      <c r="A615" s="105"/>
      <c r="B615" s="1"/>
    </row>
    <row r="616" ht="15.75" customHeight="1">
      <c r="A616" s="105"/>
      <c r="B616" s="1"/>
    </row>
    <row r="617" ht="15.75" customHeight="1">
      <c r="A617" s="105"/>
      <c r="B617" s="1"/>
    </row>
    <row r="618" ht="15.75" customHeight="1">
      <c r="A618" s="105"/>
      <c r="B618" s="1"/>
    </row>
    <row r="619" ht="15.75" customHeight="1">
      <c r="A619" s="105"/>
      <c r="B619" s="1"/>
    </row>
    <row r="620" ht="15.75" customHeight="1">
      <c r="A620" s="105"/>
      <c r="B620" s="1"/>
    </row>
    <row r="621" ht="15.75" customHeight="1">
      <c r="A621" s="105"/>
      <c r="B621" s="1"/>
    </row>
    <row r="622" ht="15.75" customHeight="1">
      <c r="A622" s="105"/>
      <c r="B622" s="1"/>
    </row>
    <row r="623" ht="15.75" customHeight="1">
      <c r="A623" s="105"/>
      <c r="B623" s="1"/>
    </row>
    <row r="624" ht="15.75" customHeight="1">
      <c r="A624" s="105"/>
      <c r="B624" s="1"/>
    </row>
    <row r="625" ht="15.75" customHeight="1">
      <c r="A625" s="105"/>
      <c r="B625" s="1"/>
    </row>
    <row r="626" ht="15.75" customHeight="1">
      <c r="A626" s="105"/>
      <c r="B626" s="1"/>
    </row>
    <row r="627" ht="15.75" customHeight="1">
      <c r="A627" s="105"/>
      <c r="B627" s="1"/>
    </row>
    <row r="628" ht="15.75" customHeight="1">
      <c r="A628" s="105"/>
      <c r="B628" s="1"/>
    </row>
    <row r="629" ht="15.75" customHeight="1">
      <c r="A629" s="105"/>
      <c r="B629" s="1"/>
    </row>
    <row r="630" ht="15.75" customHeight="1">
      <c r="A630" s="105"/>
      <c r="B630" s="1"/>
    </row>
    <row r="631" ht="15.75" customHeight="1">
      <c r="A631" s="105"/>
      <c r="B631" s="1"/>
    </row>
    <row r="632" ht="15.75" customHeight="1">
      <c r="A632" s="105"/>
      <c r="B632" s="1"/>
    </row>
    <row r="633" ht="15.75" customHeight="1">
      <c r="A633" s="105"/>
      <c r="B633" s="1"/>
    </row>
    <row r="634" ht="15.75" customHeight="1">
      <c r="A634" s="105"/>
      <c r="B634" s="1"/>
    </row>
    <row r="635" ht="15.75" customHeight="1">
      <c r="A635" s="105"/>
      <c r="B635" s="1"/>
    </row>
    <row r="636" ht="15.75" customHeight="1">
      <c r="A636" s="105"/>
      <c r="B636" s="1"/>
    </row>
    <row r="637" ht="15.75" customHeight="1">
      <c r="A637" s="105"/>
      <c r="B637" s="1"/>
    </row>
    <row r="638" ht="15.75" customHeight="1">
      <c r="A638" s="105"/>
      <c r="B638" s="1"/>
    </row>
    <row r="639" ht="15.75" customHeight="1">
      <c r="A639" s="105"/>
      <c r="B639" s="1"/>
    </row>
    <row r="640" ht="15.75" customHeight="1">
      <c r="A640" s="105"/>
      <c r="B640" s="1"/>
    </row>
    <row r="641" ht="15.75" customHeight="1">
      <c r="A641" s="105"/>
      <c r="B641" s="1"/>
    </row>
    <row r="642" ht="15.75" customHeight="1">
      <c r="A642" s="105"/>
      <c r="B642" s="1"/>
    </row>
    <row r="643" ht="15.75" customHeight="1">
      <c r="A643" s="105"/>
      <c r="B643" s="1"/>
    </row>
    <row r="644" ht="15.75" customHeight="1">
      <c r="A644" s="105"/>
      <c r="B644" s="1"/>
    </row>
    <row r="645" ht="15.75" customHeight="1">
      <c r="A645" s="105"/>
      <c r="B645" s="1"/>
    </row>
    <row r="646" ht="15.75" customHeight="1">
      <c r="A646" s="105"/>
      <c r="B646" s="1"/>
    </row>
    <row r="647" ht="15.75" customHeight="1">
      <c r="A647" s="105"/>
      <c r="B647" s="1"/>
    </row>
    <row r="648" ht="15.75" customHeight="1">
      <c r="A648" s="105"/>
      <c r="B648" s="1"/>
    </row>
    <row r="649" ht="15.75" customHeight="1">
      <c r="A649" s="105"/>
      <c r="B649" s="1"/>
    </row>
    <row r="650" ht="15.75" customHeight="1">
      <c r="A650" s="105"/>
      <c r="B650" s="1"/>
    </row>
    <row r="651" ht="15.75" customHeight="1">
      <c r="A651" s="105"/>
      <c r="B651" s="1"/>
    </row>
    <row r="652" ht="15.75" customHeight="1">
      <c r="A652" s="105"/>
      <c r="B652" s="1"/>
    </row>
    <row r="653" ht="15.75" customHeight="1">
      <c r="A653" s="105"/>
      <c r="B653" s="1"/>
    </row>
    <row r="654" ht="15.75" customHeight="1">
      <c r="A654" s="105"/>
      <c r="B654" s="1"/>
    </row>
    <row r="655" ht="15.75" customHeight="1">
      <c r="A655" s="105"/>
      <c r="B655" s="1"/>
    </row>
    <row r="656" ht="15.75" customHeight="1">
      <c r="A656" s="105"/>
      <c r="B656" s="1"/>
    </row>
    <row r="657" ht="15.75" customHeight="1">
      <c r="A657" s="105"/>
      <c r="B657" s="1"/>
    </row>
    <row r="658" ht="15.75" customHeight="1">
      <c r="A658" s="105"/>
      <c r="B658" s="1"/>
    </row>
    <row r="659" ht="15.75" customHeight="1">
      <c r="A659" s="105"/>
      <c r="B659" s="1"/>
    </row>
    <row r="660" ht="15.75" customHeight="1">
      <c r="A660" s="105"/>
      <c r="B660" s="1"/>
    </row>
    <row r="661" ht="15.75" customHeight="1">
      <c r="A661" s="105"/>
      <c r="B661" s="1"/>
    </row>
    <row r="662" ht="15.75" customHeight="1">
      <c r="A662" s="105"/>
      <c r="B662" s="1"/>
    </row>
    <row r="663" ht="15.75" customHeight="1">
      <c r="A663" s="105"/>
      <c r="B663" s="1"/>
    </row>
    <row r="664" ht="15.75" customHeight="1">
      <c r="A664" s="105"/>
      <c r="B664" s="1"/>
    </row>
    <row r="665" ht="15.75" customHeight="1">
      <c r="A665" s="105"/>
      <c r="B665" s="1"/>
    </row>
    <row r="666" ht="15.75" customHeight="1">
      <c r="A666" s="105"/>
      <c r="B666" s="1"/>
    </row>
    <row r="667" ht="15.75" customHeight="1">
      <c r="A667" s="105"/>
      <c r="B667" s="1"/>
    </row>
    <row r="668" ht="15.75" customHeight="1">
      <c r="A668" s="105"/>
      <c r="B668" s="1"/>
    </row>
    <row r="669" ht="15.75" customHeight="1">
      <c r="A669" s="105"/>
      <c r="B669" s="1"/>
    </row>
    <row r="670" ht="15.75" customHeight="1">
      <c r="A670" s="105"/>
      <c r="B670" s="1"/>
    </row>
    <row r="671" ht="15.75" customHeight="1">
      <c r="A671" s="105"/>
      <c r="B671" s="1"/>
    </row>
    <row r="672" ht="15.75" customHeight="1">
      <c r="A672" s="105"/>
      <c r="B672" s="1"/>
    </row>
    <row r="673" ht="15.75" customHeight="1">
      <c r="A673" s="105"/>
      <c r="B673" s="1"/>
    </row>
    <row r="674" ht="15.75" customHeight="1">
      <c r="A674" s="105"/>
      <c r="B674" s="1"/>
    </row>
    <row r="675" ht="15.75" customHeight="1">
      <c r="A675" s="105"/>
      <c r="B675" s="1"/>
    </row>
    <row r="676" ht="15.75" customHeight="1">
      <c r="A676" s="105"/>
      <c r="B676" s="1"/>
    </row>
    <row r="677" ht="15.75" customHeight="1">
      <c r="A677" s="105"/>
      <c r="B677" s="1"/>
    </row>
    <row r="678" ht="15.75" customHeight="1">
      <c r="A678" s="105"/>
      <c r="B678" s="1"/>
    </row>
    <row r="679" ht="15.75" customHeight="1">
      <c r="A679" s="105"/>
      <c r="B679" s="1"/>
    </row>
    <row r="680" ht="15.75" customHeight="1">
      <c r="A680" s="105"/>
      <c r="B680" s="1"/>
    </row>
    <row r="681" ht="15.75" customHeight="1">
      <c r="A681" s="105"/>
      <c r="B681" s="1"/>
    </row>
    <row r="682" ht="15.75" customHeight="1">
      <c r="A682" s="105"/>
      <c r="B682" s="1"/>
    </row>
    <row r="683" ht="15.75" customHeight="1">
      <c r="A683" s="105"/>
      <c r="B683" s="1"/>
    </row>
    <row r="684" ht="15.75" customHeight="1">
      <c r="A684" s="105"/>
      <c r="B684" s="1"/>
    </row>
    <row r="685" ht="15.75" customHeight="1">
      <c r="A685" s="105"/>
      <c r="B685" s="1"/>
    </row>
    <row r="686" ht="15.75" customHeight="1">
      <c r="A686" s="105"/>
      <c r="B686" s="1"/>
    </row>
    <row r="687" ht="15.75" customHeight="1">
      <c r="A687" s="105"/>
      <c r="B687" s="1"/>
    </row>
    <row r="688" ht="15.75" customHeight="1">
      <c r="A688" s="105"/>
      <c r="B688" s="1"/>
    </row>
    <row r="689" ht="15.75" customHeight="1">
      <c r="A689" s="105"/>
      <c r="B689" s="1"/>
    </row>
    <row r="690" ht="15.75" customHeight="1">
      <c r="A690" s="105"/>
      <c r="B690" s="1"/>
    </row>
    <row r="691" ht="15.75" customHeight="1">
      <c r="A691" s="105"/>
      <c r="B691" s="1"/>
    </row>
    <row r="692" ht="15.75" customHeight="1">
      <c r="A692" s="105"/>
      <c r="B692" s="1"/>
    </row>
    <row r="693" ht="15.75" customHeight="1">
      <c r="A693" s="105"/>
      <c r="B693" s="1"/>
    </row>
    <row r="694" ht="15.75" customHeight="1">
      <c r="A694" s="105"/>
      <c r="B694" s="1"/>
    </row>
    <row r="695" ht="15.75" customHeight="1">
      <c r="A695" s="105"/>
      <c r="B695" s="1"/>
    </row>
    <row r="696" ht="15.75" customHeight="1">
      <c r="A696" s="105"/>
      <c r="B696" s="1"/>
    </row>
    <row r="697" ht="15.75" customHeight="1">
      <c r="A697" s="105"/>
      <c r="B697" s="1"/>
    </row>
    <row r="698" ht="15.75" customHeight="1">
      <c r="A698" s="105"/>
      <c r="B698" s="1"/>
    </row>
    <row r="699" ht="15.75" customHeight="1">
      <c r="A699" s="105"/>
      <c r="B699" s="1"/>
    </row>
    <row r="700" ht="15.75" customHeight="1">
      <c r="A700" s="105"/>
      <c r="B700" s="1"/>
    </row>
    <row r="701" ht="15.75" customHeight="1">
      <c r="A701" s="105"/>
      <c r="B701" s="1"/>
    </row>
    <row r="702" ht="15.75" customHeight="1">
      <c r="A702" s="105"/>
      <c r="B702" s="1"/>
    </row>
    <row r="703" ht="15.75" customHeight="1">
      <c r="A703" s="105"/>
      <c r="B703" s="1"/>
    </row>
    <row r="704" ht="15.75" customHeight="1">
      <c r="A704" s="105"/>
      <c r="B704" s="1"/>
    </row>
    <row r="705" ht="15.75" customHeight="1">
      <c r="A705" s="105"/>
      <c r="B705" s="1"/>
    </row>
    <row r="706" ht="15.75" customHeight="1">
      <c r="A706" s="105"/>
      <c r="B706" s="1"/>
    </row>
    <row r="707" ht="15.75" customHeight="1">
      <c r="A707" s="105"/>
      <c r="B707" s="1"/>
    </row>
    <row r="708" ht="15.75" customHeight="1">
      <c r="A708" s="105"/>
      <c r="B708" s="1"/>
    </row>
    <row r="709" ht="15.75" customHeight="1">
      <c r="A709" s="105"/>
      <c r="B709" s="1"/>
    </row>
    <row r="710" ht="15.75" customHeight="1">
      <c r="A710" s="105"/>
      <c r="B710" s="1"/>
    </row>
    <row r="711" ht="15.75" customHeight="1">
      <c r="A711" s="105"/>
      <c r="B711" s="1"/>
    </row>
    <row r="712" ht="15.75" customHeight="1">
      <c r="A712" s="105"/>
      <c r="B712" s="1"/>
    </row>
    <row r="713" ht="15.75" customHeight="1">
      <c r="A713" s="105"/>
      <c r="B713" s="1"/>
    </row>
    <row r="714" ht="15.75" customHeight="1">
      <c r="A714" s="105"/>
      <c r="B714" s="1"/>
    </row>
    <row r="715" ht="15.75" customHeight="1">
      <c r="A715" s="105"/>
      <c r="B715" s="1"/>
    </row>
    <row r="716" ht="15.75" customHeight="1">
      <c r="A716" s="105"/>
      <c r="B716" s="1"/>
    </row>
    <row r="717" ht="15.75" customHeight="1">
      <c r="A717" s="105"/>
      <c r="B717" s="1"/>
    </row>
    <row r="718" ht="15.75" customHeight="1">
      <c r="A718" s="105"/>
      <c r="B718" s="1"/>
    </row>
    <row r="719" ht="15.75" customHeight="1">
      <c r="A719" s="105"/>
      <c r="B719" s="1"/>
    </row>
    <row r="720" ht="15.75" customHeight="1">
      <c r="A720" s="105"/>
      <c r="B720" s="1"/>
    </row>
    <row r="721" ht="15.75" customHeight="1">
      <c r="A721" s="105"/>
      <c r="B721" s="1"/>
    </row>
    <row r="722" ht="15.75" customHeight="1">
      <c r="A722" s="105"/>
      <c r="B722" s="1"/>
    </row>
    <row r="723" ht="15.75" customHeight="1">
      <c r="A723" s="105"/>
      <c r="B723" s="1"/>
    </row>
    <row r="724" ht="15.75" customHeight="1">
      <c r="A724" s="105"/>
      <c r="B724" s="1"/>
    </row>
    <row r="725" ht="15.75" customHeight="1">
      <c r="A725" s="105"/>
      <c r="B725" s="1"/>
    </row>
    <row r="726" ht="15.75" customHeight="1">
      <c r="A726" s="105"/>
      <c r="B726" s="1"/>
    </row>
    <row r="727" ht="15.75" customHeight="1">
      <c r="A727" s="105"/>
      <c r="B727" s="1"/>
    </row>
    <row r="728" ht="15.75" customHeight="1">
      <c r="A728" s="105"/>
      <c r="B728" s="1"/>
    </row>
    <row r="729" ht="15.75" customHeight="1">
      <c r="A729" s="105"/>
      <c r="B729" s="1"/>
    </row>
    <row r="730" ht="15.75" customHeight="1">
      <c r="A730" s="105"/>
      <c r="B730" s="1"/>
    </row>
    <row r="731" ht="15.75" customHeight="1">
      <c r="A731" s="105"/>
      <c r="B731" s="1"/>
    </row>
    <row r="732" ht="15.75" customHeight="1">
      <c r="A732" s="105"/>
      <c r="B732" s="1"/>
    </row>
    <row r="733" ht="15.75" customHeight="1">
      <c r="A733" s="105"/>
      <c r="B733" s="1"/>
    </row>
    <row r="734" ht="15.75" customHeight="1">
      <c r="A734" s="105"/>
      <c r="B734" s="1"/>
    </row>
    <row r="735" ht="15.75" customHeight="1">
      <c r="A735" s="105"/>
      <c r="B735" s="1"/>
    </row>
    <row r="736" ht="15.75" customHeight="1">
      <c r="A736" s="105"/>
      <c r="B736" s="1"/>
    </row>
    <row r="737" ht="15.75" customHeight="1">
      <c r="A737" s="105"/>
      <c r="B737" s="1"/>
    </row>
    <row r="738" ht="15.75" customHeight="1">
      <c r="A738" s="105"/>
      <c r="B738" s="1"/>
    </row>
    <row r="739" ht="15.75" customHeight="1">
      <c r="A739" s="105"/>
      <c r="B739" s="1"/>
    </row>
    <row r="740" ht="15.75" customHeight="1">
      <c r="A740" s="105"/>
      <c r="B740" s="1"/>
    </row>
    <row r="741" ht="15.75" customHeight="1">
      <c r="A741" s="105"/>
      <c r="B741" s="1"/>
    </row>
    <row r="742" ht="15.75" customHeight="1">
      <c r="A742" s="105"/>
      <c r="B742" s="1"/>
    </row>
    <row r="743" ht="15.75" customHeight="1">
      <c r="A743" s="105"/>
      <c r="B743" s="1"/>
    </row>
    <row r="744" ht="15.75" customHeight="1">
      <c r="A744" s="105"/>
      <c r="B744" s="1"/>
    </row>
    <row r="745" ht="15.75" customHeight="1">
      <c r="A745" s="105"/>
      <c r="B745" s="1"/>
    </row>
    <row r="746" ht="15.75" customHeight="1">
      <c r="A746" s="105"/>
      <c r="B746" s="1"/>
    </row>
    <row r="747" ht="15.75" customHeight="1">
      <c r="A747" s="105"/>
      <c r="B747" s="1"/>
    </row>
    <row r="748" ht="15.75" customHeight="1">
      <c r="A748" s="105"/>
      <c r="B748" s="1"/>
    </row>
    <row r="749" ht="15.75" customHeight="1">
      <c r="A749" s="105"/>
      <c r="B749" s="1"/>
    </row>
    <row r="750" ht="15.75" customHeight="1">
      <c r="A750" s="105"/>
      <c r="B750" s="1"/>
    </row>
    <row r="751" ht="15.75" customHeight="1">
      <c r="A751" s="105"/>
      <c r="B751" s="1"/>
    </row>
    <row r="752" ht="15.75" customHeight="1">
      <c r="A752" s="105"/>
      <c r="B752" s="1"/>
    </row>
    <row r="753" ht="15.75" customHeight="1">
      <c r="A753" s="105"/>
      <c r="B753" s="1"/>
    </row>
    <row r="754" ht="15.75" customHeight="1">
      <c r="A754" s="105"/>
      <c r="B754" s="1"/>
    </row>
    <row r="755" ht="15.75" customHeight="1">
      <c r="A755" s="105"/>
      <c r="B755" s="1"/>
    </row>
    <row r="756" ht="15.75" customHeight="1">
      <c r="A756" s="105"/>
      <c r="B756" s="1"/>
    </row>
    <row r="757" ht="15.75" customHeight="1">
      <c r="A757" s="105"/>
      <c r="B757" s="1"/>
    </row>
    <row r="758" ht="15.75" customHeight="1">
      <c r="A758" s="105"/>
      <c r="B758" s="1"/>
    </row>
    <row r="759" ht="15.75" customHeight="1">
      <c r="A759" s="105"/>
      <c r="B759" s="1"/>
    </row>
    <row r="760" ht="15.75" customHeight="1">
      <c r="A760" s="105"/>
      <c r="B760" s="1"/>
    </row>
    <row r="761" ht="15.75" customHeight="1">
      <c r="A761" s="105"/>
      <c r="B761" s="1"/>
    </row>
    <row r="762" ht="15.75" customHeight="1">
      <c r="A762" s="105"/>
      <c r="B762" s="1"/>
    </row>
    <row r="763" ht="15.75" customHeight="1">
      <c r="A763" s="105"/>
      <c r="B763" s="1"/>
    </row>
    <row r="764" ht="15.75" customHeight="1">
      <c r="A764" s="105"/>
      <c r="B764" s="1"/>
    </row>
    <row r="765" ht="15.75" customHeight="1">
      <c r="A765" s="105"/>
      <c r="B765" s="1"/>
    </row>
    <row r="766" ht="15.75" customHeight="1">
      <c r="A766" s="105"/>
      <c r="B766" s="1"/>
    </row>
    <row r="767" ht="15.75" customHeight="1">
      <c r="A767" s="105"/>
      <c r="B767" s="1"/>
    </row>
    <row r="768" ht="15.75" customHeight="1">
      <c r="A768" s="105"/>
      <c r="B768" s="1"/>
    </row>
    <row r="769" ht="15.75" customHeight="1">
      <c r="A769" s="105"/>
      <c r="B769" s="1"/>
    </row>
    <row r="770" ht="15.75" customHeight="1">
      <c r="A770" s="105"/>
      <c r="B770" s="1"/>
    </row>
    <row r="771" ht="15.75" customHeight="1">
      <c r="A771" s="105"/>
      <c r="B771" s="1"/>
    </row>
    <row r="772" ht="15.75" customHeight="1">
      <c r="A772" s="105"/>
      <c r="B772" s="1"/>
    </row>
    <row r="773" ht="15.75" customHeight="1">
      <c r="A773" s="105"/>
      <c r="B773" s="1"/>
    </row>
    <row r="774" ht="15.75" customHeight="1">
      <c r="A774" s="105"/>
      <c r="B774" s="1"/>
    </row>
    <row r="775" ht="15.75" customHeight="1">
      <c r="A775" s="105"/>
      <c r="B775" s="1"/>
    </row>
    <row r="776" ht="15.75" customHeight="1">
      <c r="A776" s="105"/>
      <c r="B776" s="1"/>
    </row>
    <row r="777" ht="15.75" customHeight="1">
      <c r="A777" s="105"/>
      <c r="B777" s="1"/>
    </row>
    <row r="778" ht="15.75" customHeight="1">
      <c r="A778" s="105"/>
      <c r="B778" s="1"/>
    </row>
    <row r="779" ht="15.75" customHeight="1">
      <c r="A779" s="105"/>
      <c r="B779" s="1"/>
    </row>
    <row r="780" ht="15.75" customHeight="1">
      <c r="A780" s="105"/>
      <c r="B780" s="1"/>
    </row>
    <row r="781" ht="15.75" customHeight="1">
      <c r="A781" s="105"/>
      <c r="B781" s="1"/>
    </row>
    <row r="782" ht="15.75" customHeight="1">
      <c r="A782" s="105"/>
      <c r="B782" s="1"/>
    </row>
    <row r="783" ht="15.75" customHeight="1">
      <c r="A783" s="105"/>
      <c r="B783" s="1"/>
    </row>
    <row r="784" ht="15.75" customHeight="1">
      <c r="A784" s="105"/>
      <c r="B784" s="1"/>
    </row>
    <row r="785" ht="15.75" customHeight="1">
      <c r="A785" s="105"/>
      <c r="B785" s="1"/>
    </row>
    <row r="786" ht="15.75" customHeight="1">
      <c r="A786" s="105"/>
      <c r="B786" s="1"/>
    </row>
    <row r="787" ht="15.75" customHeight="1">
      <c r="A787" s="105"/>
      <c r="B787" s="1"/>
    </row>
    <row r="788" ht="15.75" customHeight="1">
      <c r="A788" s="105"/>
      <c r="B788" s="1"/>
    </row>
    <row r="789" ht="15.75" customHeight="1">
      <c r="A789" s="105"/>
      <c r="B789" s="1"/>
    </row>
    <row r="790" ht="15.75" customHeight="1">
      <c r="A790" s="105"/>
      <c r="B790" s="1"/>
    </row>
    <row r="791" ht="15.75" customHeight="1">
      <c r="A791" s="105"/>
      <c r="B791" s="1"/>
    </row>
    <row r="792" ht="15.75" customHeight="1">
      <c r="A792" s="105"/>
      <c r="B792" s="1"/>
    </row>
    <row r="793" ht="15.75" customHeight="1">
      <c r="A793" s="105"/>
      <c r="B793" s="1"/>
    </row>
    <row r="794" ht="15.75" customHeight="1">
      <c r="A794" s="105"/>
      <c r="B794" s="1"/>
    </row>
    <row r="795" ht="15.75" customHeight="1">
      <c r="A795" s="105"/>
      <c r="B795" s="1"/>
    </row>
    <row r="796" ht="15.75" customHeight="1">
      <c r="A796" s="105"/>
      <c r="B796" s="1"/>
    </row>
    <row r="797" ht="15.75" customHeight="1">
      <c r="A797" s="105"/>
      <c r="B797" s="1"/>
    </row>
    <row r="798" ht="15.75" customHeight="1">
      <c r="A798" s="105"/>
      <c r="B798" s="1"/>
    </row>
    <row r="799" ht="15.75" customHeight="1">
      <c r="A799" s="105"/>
      <c r="B799" s="1"/>
    </row>
    <row r="800" ht="15.75" customHeight="1">
      <c r="A800" s="105"/>
      <c r="B800" s="1"/>
    </row>
    <row r="801" ht="15.75" customHeight="1">
      <c r="A801" s="105"/>
      <c r="B801" s="1"/>
    </row>
    <row r="802" ht="15.75" customHeight="1">
      <c r="A802" s="105"/>
      <c r="B802" s="1"/>
    </row>
    <row r="803" ht="15.75" customHeight="1">
      <c r="A803" s="105"/>
      <c r="B803" s="1"/>
    </row>
    <row r="804" ht="15.75" customHeight="1">
      <c r="A804" s="105"/>
      <c r="B804" s="1"/>
    </row>
    <row r="805" ht="15.75" customHeight="1">
      <c r="A805" s="105"/>
      <c r="B805" s="1"/>
    </row>
    <row r="806" ht="15.75" customHeight="1">
      <c r="A806" s="105"/>
      <c r="B806" s="1"/>
    </row>
    <row r="807" ht="15.75" customHeight="1">
      <c r="A807" s="105"/>
      <c r="B807" s="1"/>
    </row>
    <row r="808" ht="15.75" customHeight="1">
      <c r="A808" s="105"/>
      <c r="B808" s="1"/>
    </row>
    <row r="809" ht="15.75" customHeight="1">
      <c r="A809" s="105"/>
      <c r="B809" s="1"/>
    </row>
    <row r="810" ht="15.75" customHeight="1">
      <c r="A810" s="105"/>
      <c r="B810" s="1"/>
    </row>
    <row r="811" ht="15.75" customHeight="1">
      <c r="A811" s="105"/>
      <c r="B811" s="1"/>
    </row>
    <row r="812" ht="15.75" customHeight="1">
      <c r="A812" s="105"/>
      <c r="B812" s="1"/>
    </row>
    <row r="813" ht="15.75" customHeight="1">
      <c r="A813" s="105"/>
      <c r="B813" s="1"/>
    </row>
    <row r="814" ht="15.75" customHeight="1">
      <c r="A814" s="105"/>
      <c r="B814" s="1"/>
    </row>
    <row r="815" ht="15.75" customHeight="1">
      <c r="A815" s="105"/>
      <c r="B815" s="1"/>
    </row>
    <row r="816" ht="15.75" customHeight="1">
      <c r="A816" s="105"/>
      <c r="B816" s="1"/>
    </row>
    <row r="817" ht="15.75" customHeight="1">
      <c r="A817" s="105"/>
      <c r="B817" s="1"/>
    </row>
    <row r="818" ht="15.75" customHeight="1">
      <c r="A818" s="105"/>
      <c r="B818" s="1"/>
    </row>
    <row r="819" ht="15.75" customHeight="1">
      <c r="A819" s="105"/>
      <c r="B819" s="1"/>
    </row>
    <row r="820" ht="15.75" customHeight="1">
      <c r="A820" s="105"/>
      <c r="B820" s="1"/>
    </row>
    <row r="821" ht="15.75" customHeight="1">
      <c r="A821" s="105"/>
      <c r="B821" s="1"/>
    </row>
    <row r="822" ht="15.75" customHeight="1">
      <c r="A822" s="105"/>
      <c r="B822" s="1"/>
    </row>
    <row r="823" ht="15.75" customHeight="1">
      <c r="A823" s="105"/>
      <c r="B823" s="1"/>
    </row>
    <row r="824" ht="15.75" customHeight="1">
      <c r="A824" s="105"/>
      <c r="B824" s="1"/>
    </row>
    <row r="825" ht="15.75" customHeight="1">
      <c r="A825" s="105"/>
      <c r="B825" s="1"/>
    </row>
    <row r="826" ht="15.75" customHeight="1">
      <c r="A826" s="105"/>
      <c r="B826" s="1"/>
    </row>
    <row r="827" ht="15.75" customHeight="1">
      <c r="A827" s="105"/>
      <c r="B827" s="1"/>
    </row>
    <row r="828" ht="15.75" customHeight="1">
      <c r="A828" s="105"/>
      <c r="B828" s="1"/>
    </row>
    <row r="829" ht="15.75" customHeight="1">
      <c r="A829" s="105"/>
      <c r="B829" s="1"/>
    </row>
    <row r="830" ht="15.75" customHeight="1">
      <c r="A830" s="105"/>
      <c r="B830" s="1"/>
    </row>
    <row r="831" ht="15.75" customHeight="1">
      <c r="A831" s="105"/>
      <c r="B831" s="1"/>
    </row>
    <row r="832" ht="15.75" customHeight="1">
      <c r="A832" s="105"/>
      <c r="B832" s="1"/>
    </row>
    <row r="833" ht="15.75" customHeight="1">
      <c r="A833" s="105"/>
      <c r="B833" s="1"/>
    </row>
    <row r="834" ht="15.75" customHeight="1">
      <c r="A834" s="105"/>
      <c r="B834" s="1"/>
    </row>
    <row r="835" ht="15.75" customHeight="1">
      <c r="A835" s="105"/>
      <c r="B835" s="1"/>
    </row>
    <row r="836" ht="15.75" customHeight="1">
      <c r="A836" s="105"/>
      <c r="B836" s="1"/>
    </row>
    <row r="837" ht="15.75" customHeight="1">
      <c r="A837" s="105"/>
      <c r="B837" s="1"/>
    </row>
    <row r="838" ht="15.75" customHeight="1">
      <c r="A838" s="105"/>
      <c r="B838" s="1"/>
    </row>
    <row r="839" ht="15.75" customHeight="1">
      <c r="A839" s="105"/>
      <c r="B839" s="1"/>
    </row>
    <row r="840" ht="15.75" customHeight="1">
      <c r="A840" s="105"/>
      <c r="B840" s="1"/>
    </row>
    <row r="841" ht="15.75" customHeight="1">
      <c r="A841" s="105"/>
      <c r="B841" s="1"/>
    </row>
    <row r="842" ht="15.75" customHeight="1">
      <c r="A842" s="105"/>
      <c r="B842" s="1"/>
    </row>
    <row r="843" ht="15.75" customHeight="1">
      <c r="A843" s="105"/>
      <c r="B843" s="1"/>
    </row>
    <row r="844" ht="15.75" customHeight="1">
      <c r="A844" s="105"/>
      <c r="B844" s="1"/>
    </row>
    <row r="845" ht="15.75" customHeight="1">
      <c r="A845" s="105"/>
      <c r="B845" s="1"/>
    </row>
    <row r="846" ht="15.75" customHeight="1">
      <c r="A846" s="105"/>
      <c r="B846" s="1"/>
    </row>
    <row r="847" ht="15.75" customHeight="1">
      <c r="A847" s="105"/>
      <c r="B847" s="1"/>
    </row>
    <row r="848" ht="15.75" customHeight="1">
      <c r="A848" s="105"/>
      <c r="B848" s="1"/>
    </row>
    <row r="849" ht="15.75" customHeight="1">
      <c r="A849" s="105"/>
      <c r="B849" s="1"/>
    </row>
    <row r="850" ht="15.75" customHeight="1">
      <c r="A850" s="105"/>
      <c r="B850" s="1"/>
    </row>
    <row r="851" ht="15.75" customHeight="1">
      <c r="A851" s="105"/>
      <c r="B851" s="1"/>
    </row>
    <row r="852" ht="15.75" customHeight="1">
      <c r="A852" s="105"/>
      <c r="B852" s="1"/>
    </row>
    <row r="853" ht="15.75" customHeight="1">
      <c r="A853" s="105"/>
      <c r="B853" s="1"/>
    </row>
    <row r="854" ht="15.75" customHeight="1">
      <c r="A854" s="105"/>
      <c r="B854" s="1"/>
    </row>
    <row r="855" ht="15.75" customHeight="1">
      <c r="A855" s="105"/>
      <c r="B855" s="1"/>
    </row>
    <row r="856" ht="15.75" customHeight="1">
      <c r="A856" s="105"/>
      <c r="B856" s="1"/>
    </row>
    <row r="857" ht="15.75" customHeight="1">
      <c r="A857" s="105"/>
      <c r="B857" s="1"/>
    </row>
    <row r="858" ht="15.75" customHeight="1">
      <c r="A858" s="105"/>
      <c r="B858" s="1"/>
    </row>
    <row r="859" ht="15.75" customHeight="1">
      <c r="A859" s="105"/>
      <c r="B859" s="1"/>
    </row>
    <row r="860" ht="15.75" customHeight="1">
      <c r="A860" s="105"/>
      <c r="B860" s="1"/>
    </row>
    <row r="861" ht="15.75" customHeight="1">
      <c r="A861" s="105"/>
      <c r="B861" s="1"/>
    </row>
    <row r="862" ht="15.75" customHeight="1">
      <c r="A862" s="105"/>
      <c r="B862" s="1"/>
    </row>
    <row r="863" ht="15.75" customHeight="1">
      <c r="A863" s="105"/>
      <c r="B863" s="1"/>
    </row>
    <row r="864" ht="15.75" customHeight="1">
      <c r="A864" s="105"/>
      <c r="B864" s="1"/>
    </row>
    <row r="865" ht="15.75" customHeight="1">
      <c r="A865" s="105"/>
      <c r="B865" s="1"/>
    </row>
    <row r="866" ht="15.75" customHeight="1">
      <c r="A866" s="105"/>
      <c r="B866" s="1"/>
    </row>
    <row r="867" ht="15.75" customHeight="1">
      <c r="A867" s="105"/>
      <c r="B867" s="1"/>
    </row>
    <row r="868" ht="15.75" customHeight="1">
      <c r="A868" s="105"/>
      <c r="B868" s="1"/>
    </row>
    <row r="869" ht="15.75" customHeight="1">
      <c r="A869" s="105"/>
      <c r="B869" s="1"/>
    </row>
    <row r="870" ht="15.75" customHeight="1">
      <c r="A870" s="105"/>
      <c r="B870" s="1"/>
    </row>
    <row r="871" ht="15.75" customHeight="1">
      <c r="A871" s="105"/>
      <c r="B871" s="1"/>
    </row>
    <row r="872" ht="15.75" customHeight="1">
      <c r="A872" s="105"/>
      <c r="B872" s="1"/>
    </row>
    <row r="873" ht="15.75" customHeight="1">
      <c r="A873" s="105"/>
      <c r="B873" s="1"/>
    </row>
    <row r="874" ht="15.75" customHeight="1">
      <c r="A874" s="105"/>
      <c r="B874" s="1"/>
    </row>
    <row r="875" ht="15.75" customHeight="1">
      <c r="A875" s="105"/>
      <c r="B875" s="1"/>
    </row>
    <row r="876" ht="15.75" customHeight="1">
      <c r="A876" s="105"/>
      <c r="B876" s="1"/>
    </row>
    <row r="877" ht="15.75" customHeight="1">
      <c r="A877" s="105"/>
      <c r="B877" s="1"/>
    </row>
    <row r="878" ht="15.75" customHeight="1">
      <c r="A878" s="105"/>
      <c r="B878" s="1"/>
    </row>
    <row r="879" ht="15.75" customHeight="1">
      <c r="A879" s="105"/>
      <c r="B879" s="1"/>
    </row>
    <row r="880" ht="15.75" customHeight="1">
      <c r="A880" s="105"/>
      <c r="B880" s="1"/>
    </row>
    <row r="881" ht="15.75" customHeight="1">
      <c r="A881" s="105"/>
      <c r="B881" s="1"/>
    </row>
    <row r="882" ht="15.75" customHeight="1">
      <c r="A882" s="105"/>
      <c r="B882" s="1"/>
    </row>
    <row r="883" ht="15.75" customHeight="1">
      <c r="A883" s="105"/>
      <c r="B883" s="1"/>
    </row>
    <row r="884" ht="15.75" customHeight="1">
      <c r="A884" s="105"/>
      <c r="B884" s="1"/>
    </row>
    <row r="885" ht="15.75" customHeight="1">
      <c r="A885" s="105"/>
      <c r="B885" s="1"/>
    </row>
    <row r="886" ht="15.75" customHeight="1">
      <c r="A886" s="105"/>
      <c r="B886" s="1"/>
    </row>
    <row r="887" ht="15.75" customHeight="1">
      <c r="A887" s="105"/>
      <c r="B887" s="1"/>
    </row>
    <row r="888" ht="15.75" customHeight="1">
      <c r="A888" s="105"/>
      <c r="B888" s="1"/>
    </row>
    <row r="889" ht="15.75" customHeight="1">
      <c r="A889" s="105"/>
      <c r="B889" s="1"/>
    </row>
    <row r="890" ht="15.75" customHeight="1">
      <c r="A890" s="105"/>
      <c r="B890" s="1"/>
    </row>
    <row r="891" ht="15.75" customHeight="1">
      <c r="A891" s="105"/>
      <c r="B891" s="1"/>
    </row>
    <row r="892" ht="15.75" customHeight="1">
      <c r="A892" s="105"/>
      <c r="B892" s="1"/>
    </row>
    <row r="893" ht="15.75" customHeight="1">
      <c r="A893" s="105"/>
      <c r="B893" s="1"/>
    </row>
    <row r="894" ht="15.75" customHeight="1">
      <c r="A894" s="105"/>
      <c r="B894" s="1"/>
    </row>
    <row r="895" ht="15.75" customHeight="1">
      <c r="A895" s="105"/>
      <c r="B895" s="1"/>
    </row>
    <row r="896" ht="15.75" customHeight="1">
      <c r="A896" s="105"/>
      <c r="B896" s="1"/>
    </row>
    <row r="897" ht="15.75" customHeight="1">
      <c r="A897" s="105"/>
      <c r="B897" s="1"/>
    </row>
    <row r="898" ht="15.75" customHeight="1">
      <c r="A898" s="105"/>
      <c r="B898" s="1"/>
    </row>
    <row r="899" ht="15.75" customHeight="1">
      <c r="A899" s="105"/>
      <c r="B899" s="1"/>
    </row>
    <row r="900" ht="15.75" customHeight="1">
      <c r="A900" s="105"/>
      <c r="B900" s="1"/>
    </row>
    <row r="901" ht="15.75" customHeight="1">
      <c r="A901" s="105"/>
      <c r="B901" s="1"/>
    </row>
    <row r="902" ht="15.75" customHeight="1">
      <c r="A902" s="105"/>
      <c r="B902" s="1"/>
    </row>
    <row r="903" ht="15.75" customHeight="1">
      <c r="A903" s="105"/>
      <c r="B903" s="1"/>
    </row>
    <row r="904" ht="15.75" customHeight="1">
      <c r="A904" s="105"/>
      <c r="B904" s="1"/>
    </row>
    <row r="905" ht="15.75" customHeight="1">
      <c r="A905" s="105"/>
      <c r="B905" s="1"/>
    </row>
    <row r="906" ht="15.75" customHeight="1">
      <c r="A906" s="105"/>
      <c r="B906" s="1"/>
    </row>
    <row r="907" ht="15.75" customHeight="1">
      <c r="A907" s="105"/>
      <c r="B907" s="1"/>
    </row>
    <row r="908" ht="15.75" customHeight="1">
      <c r="A908" s="105"/>
      <c r="B908" s="1"/>
    </row>
    <row r="909" ht="15.75" customHeight="1">
      <c r="A909" s="105"/>
      <c r="B909" s="1"/>
    </row>
    <row r="910" ht="15.75" customHeight="1">
      <c r="A910" s="105"/>
      <c r="B910" s="1"/>
    </row>
    <row r="911" ht="15.75" customHeight="1">
      <c r="A911" s="105"/>
      <c r="B911" s="1"/>
    </row>
    <row r="912" ht="15.75" customHeight="1">
      <c r="A912" s="105"/>
      <c r="B912" s="1"/>
    </row>
    <row r="913" ht="15.75" customHeight="1">
      <c r="A913" s="105"/>
      <c r="B913" s="1"/>
    </row>
    <row r="914" ht="15.75" customHeight="1">
      <c r="A914" s="105"/>
      <c r="B914" s="1"/>
    </row>
    <row r="915" ht="15.75" customHeight="1">
      <c r="A915" s="105"/>
      <c r="B915" s="1"/>
    </row>
    <row r="916" ht="15.75" customHeight="1">
      <c r="A916" s="105"/>
      <c r="B916" s="1"/>
    </row>
    <row r="917" ht="15.75" customHeight="1">
      <c r="A917" s="105"/>
      <c r="B917" s="1"/>
    </row>
    <row r="918" ht="15.75" customHeight="1">
      <c r="A918" s="105"/>
      <c r="B918" s="1"/>
    </row>
    <row r="919" ht="15.75" customHeight="1">
      <c r="A919" s="105"/>
      <c r="B919" s="1"/>
    </row>
    <row r="920" ht="15.75" customHeight="1">
      <c r="A920" s="105"/>
      <c r="B920" s="1"/>
    </row>
    <row r="921" ht="15.75" customHeight="1">
      <c r="A921" s="105"/>
      <c r="B921" s="1"/>
    </row>
    <row r="922" ht="15.75" customHeight="1">
      <c r="A922" s="105"/>
      <c r="B922" s="1"/>
    </row>
    <row r="923" ht="15.75" customHeight="1">
      <c r="A923" s="105"/>
      <c r="B923" s="1"/>
    </row>
    <row r="924" ht="15.75" customHeight="1">
      <c r="A924" s="105"/>
      <c r="B924" s="1"/>
    </row>
    <row r="925" ht="15.75" customHeight="1">
      <c r="A925" s="105"/>
      <c r="B925" s="1"/>
    </row>
    <row r="926" ht="15.75" customHeight="1">
      <c r="A926" s="105"/>
      <c r="B926" s="1"/>
    </row>
    <row r="927" ht="15.75" customHeight="1">
      <c r="A927" s="105"/>
      <c r="B927" s="1"/>
    </row>
    <row r="928" ht="15.75" customHeight="1">
      <c r="A928" s="105"/>
      <c r="B928" s="1"/>
    </row>
    <row r="929" ht="15.75" customHeight="1">
      <c r="A929" s="105"/>
      <c r="B929" s="1"/>
    </row>
    <row r="930" ht="15.75" customHeight="1">
      <c r="A930" s="105"/>
      <c r="B930" s="1"/>
    </row>
    <row r="931" ht="15.75" customHeight="1">
      <c r="A931" s="105"/>
      <c r="B931" s="1"/>
    </row>
    <row r="932" ht="15.75" customHeight="1">
      <c r="A932" s="105"/>
      <c r="B932" s="1"/>
    </row>
    <row r="933" ht="15.75" customHeight="1">
      <c r="A933" s="105"/>
      <c r="B933" s="1"/>
    </row>
    <row r="934" ht="15.75" customHeight="1">
      <c r="A934" s="105"/>
      <c r="B934" s="1"/>
    </row>
    <row r="935" ht="15.75" customHeight="1">
      <c r="A935" s="105"/>
      <c r="B935" s="1"/>
    </row>
    <row r="936" ht="15.75" customHeight="1">
      <c r="A936" s="105"/>
      <c r="B936" s="1"/>
    </row>
    <row r="937" ht="15.75" customHeight="1">
      <c r="A937" s="105"/>
      <c r="B937" s="1"/>
    </row>
    <row r="938" ht="15.75" customHeight="1">
      <c r="A938" s="105"/>
      <c r="B938" s="1"/>
    </row>
    <row r="939" ht="15.75" customHeight="1">
      <c r="A939" s="105"/>
      <c r="B939" s="1"/>
    </row>
    <row r="940" ht="15.75" customHeight="1">
      <c r="A940" s="105"/>
      <c r="B940" s="1"/>
    </row>
    <row r="941" ht="15.75" customHeight="1">
      <c r="A941" s="105"/>
      <c r="B941" s="1"/>
    </row>
    <row r="942" ht="15.75" customHeight="1">
      <c r="A942" s="105"/>
      <c r="B942" s="1"/>
    </row>
    <row r="943" ht="15.75" customHeight="1">
      <c r="A943" s="105"/>
      <c r="B943" s="1"/>
    </row>
    <row r="944" ht="15.75" customHeight="1">
      <c r="A944" s="105"/>
      <c r="B944" s="1"/>
    </row>
    <row r="945" ht="15.75" customHeight="1">
      <c r="A945" s="105"/>
      <c r="B945" s="1"/>
    </row>
    <row r="946" ht="15.75" customHeight="1">
      <c r="A946" s="105"/>
      <c r="B946" s="1"/>
    </row>
    <row r="947" ht="15.75" customHeight="1">
      <c r="A947" s="105"/>
      <c r="B947" s="1"/>
    </row>
    <row r="948" ht="15.75" customHeight="1">
      <c r="A948" s="105"/>
      <c r="B948" s="1"/>
    </row>
    <row r="949" ht="15.75" customHeight="1">
      <c r="A949" s="105"/>
      <c r="B949" s="1"/>
    </row>
    <row r="950" ht="15.75" customHeight="1">
      <c r="A950" s="105"/>
      <c r="B950" s="1"/>
    </row>
    <row r="951" ht="15.75" customHeight="1">
      <c r="A951" s="105"/>
      <c r="B951" s="1"/>
    </row>
    <row r="952" ht="15.75" customHeight="1">
      <c r="A952" s="105"/>
      <c r="B952" s="1"/>
    </row>
    <row r="953" ht="15.75" customHeight="1">
      <c r="A953" s="105"/>
      <c r="B953" s="1"/>
    </row>
    <row r="954" ht="15.75" customHeight="1">
      <c r="A954" s="105"/>
      <c r="B954" s="1"/>
    </row>
    <row r="955" ht="15.75" customHeight="1">
      <c r="A955" s="105"/>
      <c r="B955" s="1"/>
    </row>
    <row r="956" ht="15.75" customHeight="1">
      <c r="A956" s="105"/>
      <c r="B956" s="1"/>
    </row>
    <row r="957" ht="15.75" customHeight="1">
      <c r="A957" s="105"/>
      <c r="B957" s="1"/>
    </row>
    <row r="958" ht="15.75" customHeight="1">
      <c r="A958" s="105"/>
      <c r="B958" s="1"/>
    </row>
    <row r="959" ht="15.75" customHeight="1">
      <c r="A959" s="105"/>
      <c r="B959" s="1"/>
    </row>
    <row r="960" ht="15.75" customHeight="1">
      <c r="A960" s="105"/>
      <c r="B960" s="1"/>
    </row>
    <row r="961" ht="15.75" customHeight="1">
      <c r="A961" s="105"/>
      <c r="B961" s="1"/>
    </row>
    <row r="962" ht="15.75" customHeight="1">
      <c r="A962" s="105"/>
      <c r="B962" s="1"/>
    </row>
    <row r="963" ht="15.75" customHeight="1">
      <c r="A963" s="105"/>
      <c r="B963" s="1"/>
    </row>
    <row r="964" ht="15.75" customHeight="1">
      <c r="A964" s="105"/>
      <c r="B964" s="1"/>
    </row>
    <row r="965" ht="15.75" customHeight="1">
      <c r="A965" s="105"/>
      <c r="B965" s="1"/>
    </row>
    <row r="966" ht="15.75" customHeight="1">
      <c r="A966" s="105"/>
      <c r="B966" s="1"/>
    </row>
    <row r="967" ht="15.75" customHeight="1">
      <c r="A967" s="105"/>
      <c r="B967" s="1"/>
    </row>
    <row r="968" ht="15.75" customHeight="1">
      <c r="A968" s="105"/>
      <c r="B968" s="1"/>
    </row>
    <row r="969" ht="15.75" customHeight="1">
      <c r="A969" s="105"/>
      <c r="B969" s="1"/>
    </row>
    <row r="970" ht="15.75" customHeight="1">
      <c r="A970" s="105"/>
      <c r="B970" s="1"/>
    </row>
    <row r="971" ht="15.75" customHeight="1">
      <c r="A971" s="105"/>
      <c r="B971" s="1"/>
    </row>
    <row r="972" ht="15.75" customHeight="1">
      <c r="A972" s="105"/>
      <c r="B972" s="1"/>
    </row>
    <row r="973" ht="15.75" customHeight="1">
      <c r="A973" s="105"/>
      <c r="B973" s="1"/>
    </row>
    <row r="974" ht="15.75" customHeight="1">
      <c r="A974" s="105"/>
      <c r="B974" s="1"/>
    </row>
    <row r="975" ht="15.75" customHeight="1">
      <c r="A975" s="105"/>
      <c r="B975" s="1"/>
    </row>
    <row r="976" ht="15.75" customHeight="1">
      <c r="A976" s="105"/>
      <c r="B976" s="1"/>
    </row>
    <row r="977" ht="15.75" customHeight="1">
      <c r="A977" s="105"/>
      <c r="B977" s="1"/>
    </row>
    <row r="978" ht="15.75" customHeight="1">
      <c r="A978" s="105"/>
      <c r="B978" s="1"/>
    </row>
    <row r="979" ht="15.75" customHeight="1">
      <c r="A979" s="105"/>
      <c r="B979" s="1"/>
    </row>
    <row r="980" ht="15.75" customHeight="1">
      <c r="A980" s="105"/>
      <c r="B980" s="1"/>
    </row>
    <row r="981" ht="15.75" customHeight="1">
      <c r="A981" s="105"/>
      <c r="B981" s="1"/>
    </row>
    <row r="982" ht="15.75" customHeight="1">
      <c r="A982" s="105"/>
      <c r="B982" s="1"/>
    </row>
    <row r="983" ht="15.75" customHeight="1">
      <c r="A983" s="105"/>
      <c r="B983" s="1"/>
    </row>
    <row r="984" ht="15.75" customHeight="1">
      <c r="A984" s="105"/>
      <c r="B984" s="1"/>
    </row>
    <row r="985" ht="15.75" customHeight="1">
      <c r="A985" s="105"/>
      <c r="B985" s="1"/>
    </row>
    <row r="986" ht="15.75" customHeight="1">
      <c r="A986" s="105"/>
      <c r="B986" s="1"/>
    </row>
    <row r="987" ht="15.75" customHeight="1">
      <c r="A987" s="105"/>
      <c r="B987" s="1"/>
    </row>
    <row r="988" ht="15.75" customHeight="1">
      <c r="A988" s="105"/>
      <c r="B988" s="1"/>
    </row>
    <row r="989" ht="15.75" customHeight="1">
      <c r="A989" s="105"/>
      <c r="B989" s="1"/>
    </row>
    <row r="990" ht="15.75" customHeight="1">
      <c r="A990" s="105"/>
      <c r="B990" s="1"/>
    </row>
    <row r="991" ht="15.75" customHeight="1">
      <c r="A991" s="105"/>
      <c r="B991" s="1"/>
    </row>
    <row r="992" ht="15.75" customHeight="1">
      <c r="A992" s="105"/>
      <c r="B992" s="1"/>
    </row>
    <row r="993" ht="15.75" customHeight="1">
      <c r="A993" s="105"/>
      <c r="B993" s="1"/>
    </row>
    <row r="994" ht="15.75" customHeight="1">
      <c r="A994" s="105"/>
      <c r="B994" s="1"/>
    </row>
    <row r="995" ht="15.75" customHeight="1">
      <c r="A995" s="105"/>
      <c r="B995" s="1"/>
    </row>
    <row r="996" ht="15.75" customHeight="1">
      <c r="A996" s="105"/>
      <c r="B996" s="1"/>
    </row>
    <row r="997" ht="15.75" customHeight="1">
      <c r="A997" s="105"/>
      <c r="B997" s="1"/>
    </row>
    <row r="998" ht="15.75" customHeight="1">
      <c r="A998" s="105"/>
      <c r="B998" s="1"/>
    </row>
    <row r="999" ht="15.75" customHeight="1">
      <c r="A999" s="105"/>
      <c r="B999" s="1"/>
    </row>
    <row r="1000" ht="15.75" customHeight="1">
      <c r="A1000" s="105"/>
      <c r="B1000" s="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2024-10-19T20:46:49Z</dcterms:created>
  <dc:creator>Lucas Lu</dc:creator>
</cp:coreProperties>
</file>