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chip\Mail.Cloud\Common\Invoice\"/>
    </mc:Choice>
  </mc:AlternateContent>
  <xr:revisionPtr revIDLastSave="0" documentId="13_ncr:1_{A08594A4-723B-4DFC-AA57-29715DAD1A87}" xr6:coauthVersionLast="45" xr6:coauthVersionMax="45" xr10:uidLastSave="{00000000-0000-0000-0000-000000000000}"/>
  <bookViews>
    <workbookView xWindow="-120" yWindow="-120" windowWidth="20730" windowHeight="11160" xr2:uid="{88AB1C24-10E4-4966-A5C6-4896D284AB64}"/>
  </bookViews>
  <sheets>
    <sheet name="Данные" sheetId="1" r:id="rId1"/>
    <sheet name="СП1" sheetId="3" r:id="rId2"/>
    <sheet name="СП2" sheetId="4" r:id="rId3"/>
  </sheets>
  <definedNames>
    <definedName name="ГОСТ" comment="ГОСТ">СП2!$D$8</definedName>
    <definedName name="ДЛ" comment="Длина">СП2!$F$12</definedName>
    <definedName name="ДЛ_О" comment="Отклонение по длине">СП2!$M$12</definedName>
    <definedName name="ДЛ_П" comment="Припуск по длине">40</definedName>
    <definedName name="КОЛ" comment="Количество штук">СП2!$G$12</definedName>
    <definedName name="ПОРОД_ДРЕВ" comment="Порода древесины">СП2!$I$7</definedName>
    <definedName name="СОРТ" comment="Сорт">СП2!$I11</definedName>
    <definedName name="СОРТИМЕНТ" comment="Наименование сортимента">СП2!$D$7</definedName>
    <definedName name="ТЛ" comment="Толщина">СП2!$D11</definedName>
    <definedName name="ТЛ_О" comment="Отклонение по толщине">СП2!$N$12</definedName>
    <definedName name="ТЛ_П" comment="Припуск по толщине">СП2!$O$13</definedName>
    <definedName name="ЦЕН" comment="ЦЕНА">160</definedName>
    <definedName name="ШИ" comment="Ширина">СП2!$E11</definedName>
    <definedName name="ШИ_О" comment="Отклонение по ширине">СП2!$N$15</definedName>
    <definedName name="ШИ_П" comment="Припуск по ширине">СП2!$M$11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AA10" i="1"/>
  <c r="AD10" i="1" s="1"/>
  <c r="Z10" i="1"/>
  <c r="B10" i="1" s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C10" i="1"/>
  <c r="AH9" i="1"/>
  <c r="AA9" i="1"/>
  <c r="AD9" i="1" s="1"/>
  <c r="Z9" i="1"/>
  <c r="B9" i="1" s="1"/>
  <c r="U9" i="1"/>
  <c r="T9" i="1"/>
  <c r="S9" i="1"/>
  <c r="R9" i="1"/>
  <c r="Q9" i="1"/>
  <c r="P9" i="1"/>
  <c r="O9" i="1"/>
  <c r="N9" i="1"/>
  <c r="M9" i="1"/>
  <c r="L9" i="1"/>
  <c r="K9" i="1"/>
  <c r="J9" i="1"/>
  <c r="I9" i="1"/>
  <c r="C9" i="1"/>
  <c r="AH8" i="1"/>
  <c r="AD8" i="1"/>
  <c r="AA8" i="1"/>
  <c r="Z8" i="1"/>
  <c r="B8" i="1" s="1"/>
  <c r="U8" i="1"/>
  <c r="T8" i="1"/>
  <c r="S8" i="1"/>
  <c r="R8" i="1"/>
  <c r="Q8" i="1"/>
  <c r="P8" i="1"/>
  <c r="O8" i="1"/>
  <c r="N8" i="1"/>
  <c r="M8" i="1"/>
  <c r="L8" i="1"/>
  <c r="K8" i="1"/>
  <c r="J8" i="1"/>
  <c r="I8" i="1"/>
  <c r="C8" i="1"/>
  <c r="AH7" i="1"/>
  <c r="AA7" i="1"/>
  <c r="AD7" i="1" s="1"/>
  <c r="Z7" i="1"/>
  <c r="U7" i="1"/>
  <c r="T7" i="1"/>
  <c r="S7" i="1"/>
  <c r="R7" i="1"/>
  <c r="Q7" i="1"/>
  <c r="P7" i="1"/>
  <c r="O7" i="1"/>
  <c r="N7" i="1"/>
  <c r="M7" i="1"/>
  <c r="L7" i="1"/>
  <c r="K7" i="1"/>
  <c r="J7" i="1"/>
  <c r="I7" i="1"/>
  <c r="C7" i="1"/>
  <c r="B7" i="1"/>
  <c r="AH6" i="1"/>
  <c r="AA6" i="1"/>
  <c r="AD6" i="1" s="1"/>
  <c r="Z6" i="1"/>
  <c r="B6" i="1" s="1"/>
  <c r="U6" i="1"/>
  <c r="T6" i="1"/>
  <c r="S6" i="1"/>
  <c r="R6" i="1"/>
  <c r="Q6" i="1"/>
  <c r="P6" i="1"/>
  <c r="O6" i="1"/>
  <c r="N6" i="1"/>
  <c r="M6" i="1"/>
  <c r="L6" i="1"/>
  <c r="K6" i="1"/>
  <c r="J6" i="1"/>
  <c r="I6" i="1"/>
  <c r="C6" i="1"/>
  <c r="AH5" i="1"/>
  <c r="AA5" i="1"/>
  <c r="AD5" i="1" s="1"/>
  <c r="Z5" i="1"/>
  <c r="B5" i="1" s="1"/>
  <c r="U5" i="1"/>
  <c r="T5" i="1"/>
  <c r="S5" i="1"/>
  <c r="R5" i="1"/>
  <c r="Q5" i="1"/>
  <c r="P5" i="1"/>
  <c r="O5" i="1"/>
  <c r="N5" i="1"/>
  <c r="M5" i="1"/>
  <c r="L5" i="1"/>
  <c r="K5" i="1"/>
  <c r="J5" i="1"/>
  <c r="I5" i="1"/>
  <c r="C5" i="1"/>
  <c r="AH4" i="1"/>
  <c r="AD4" i="1"/>
  <c r="AA4" i="1"/>
  <c r="Z4" i="1"/>
  <c r="B4" i="1" s="1"/>
  <c r="U4" i="1"/>
  <c r="T4" i="1"/>
  <c r="S4" i="1"/>
  <c r="R4" i="1"/>
  <c r="Q4" i="1"/>
  <c r="P4" i="1"/>
  <c r="O4" i="1"/>
  <c r="N4" i="1"/>
  <c r="M4" i="1"/>
  <c r="L4" i="1"/>
  <c r="K4" i="1"/>
  <c r="J4" i="1"/>
  <c r="I4" i="1"/>
  <c r="C4" i="1"/>
  <c r="AH3" i="1"/>
  <c r="AA3" i="1"/>
  <c r="AD3" i="1" s="1"/>
  <c r="Z3" i="1"/>
  <c r="U3" i="1"/>
  <c r="T3" i="1"/>
  <c r="S3" i="1"/>
  <c r="R3" i="1"/>
  <c r="Q3" i="1"/>
  <c r="P3" i="1"/>
  <c r="O3" i="1"/>
  <c r="N3" i="1"/>
  <c r="M3" i="1"/>
  <c r="L3" i="1"/>
  <c r="K3" i="1"/>
  <c r="J3" i="1"/>
  <c r="I3" i="1"/>
  <c r="C3" i="1"/>
  <c r="B3" i="1"/>
  <c r="K2" i="1"/>
  <c r="L2" i="1"/>
  <c r="I2" i="1"/>
  <c r="C2" i="1"/>
  <c r="Z2" i="1"/>
  <c r="B2" i="1" s="1"/>
  <c r="AA2" i="1"/>
  <c r="M2" i="1"/>
  <c r="AH2" i="1" l="1"/>
  <c r="U2" i="1"/>
  <c r="T2" i="1"/>
  <c r="S2" i="1"/>
  <c r="R2" i="1"/>
  <c r="Q2" i="1"/>
  <c r="J2" i="1"/>
  <c r="P2" i="1"/>
  <c r="O2" i="1"/>
  <c r="N2" i="1"/>
  <c r="AD2" i="1" l="1"/>
</calcChain>
</file>

<file path=xl/sharedStrings.xml><?xml version="1.0" encoding="utf-8"?>
<sst xmlns="http://schemas.openxmlformats.org/spreadsheetml/2006/main" count="321" uniqueCount="127">
  <si>
    <t>№ группы товаров</t>
  </si>
  <si>
    <t>Описание группы</t>
  </si>
  <si>
    <t>Наименование фирмы-изготовителя</t>
  </si>
  <si>
    <t>Товарный знак, объект АП, ...</t>
  </si>
  <si>
    <t>Место происхождения</t>
  </si>
  <si>
    <t>Марка</t>
  </si>
  <si>
    <t>Модель</t>
  </si>
  <si>
    <t>Артикул</t>
  </si>
  <si>
    <t>Стандарт (ГОСТ, ОСТ, СПП, СТО, ТУ)</t>
  </si>
  <si>
    <t>Сорт/Группа сортов</t>
  </si>
  <si>
    <t>Наименование сортимента (для тов. поз. 4403)</t>
  </si>
  <si>
    <t>Порода древесины</t>
  </si>
  <si>
    <t>Размер: длина</t>
  </si>
  <si>
    <t>Размер: ширина</t>
  </si>
  <si>
    <t>Размер: высота</t>
  </si>
  <si>
    <t>Припуск по длине</t>
  </si>
  <si>
    <t>Припуск по ширине</t>
  </si>
  <si>
    <t>Припуск по высоте</t>
  </si>
  <si>
    <t>Отклонение по длине</t>
  </si>
  <si>
    <t>Отклонение по ширине</t>
  </si>
  <si>
    <t>Отклонение по высоте</t>
  </si>
  <si>
    <t>Диаметр: мин.</t>
  </si>
  <si>
    <t>Диаметр: макс.</t>
  </si>
  <si>
    <t>Размеры: код ед. изм.</t>
  </si>
  <si>
    <t>Размеры: наим. ед. изм.</t>
  </si>
  <si>
    <t>Объем по контракту, м3</t>
  </si>
  <si>
    <t>Объем факт., м3</t>
  </si>
  <si>
    <t>Дата выпуска</t>
  </si>
  <si>
    <t>Серийные номера (перечислить через запятую)</t>
  </si>
  <si>
    <t>Количество</t>
  </si>
  <si>
    <t>Кол-во: Код ед. изм.</t>
  </si>
  <si>
    <t>Кол-во: Наим. ед. изм.</t>
  </si>
  <si>
    <t>Цена за ед. товара, USD</t>
  </si>
  <si>
    <t>Цена/стоимость товарной позиции, USD</t>
  </si>
  <si>
    <t>Вес брутто, кг</t>
  </si>
  <si>
    <t>Вес нетто, кг</t>
  </si>
  <si>
    <t>Свободный текст</t>
  </si>
  <si>
    <t>Разрешительный документ №1 из гр.44</t>
  </si>
  <si>
    <t>Разрешительный документ №2 из гр.44</t>
  </si>
  <si>
    <t>На дополнение</t>
  </si>
  <si>
    <t>1</t>
  </si>
  <si>
    <t/>
  </si>
  <si>
    <t>26002-83,24454-80,ФР 1.27.2014.17136</t>
  </si>
  <si>
    <t>006</t>
  </si>
  <si>
    <t>М</t>
  </si>
  <si>
    <t>113</t>
  </si>
  <si>
    <t>М3</t>
  </si>
  <si>
    <t>Нет</t>
  </si>
  <si>
    <t xml:space="preserve">                  СПЕЦИФИКАЦИЯ 3/3</t>
  </si>
  <si>
    <t xml:space="preserve">     пиломатериал обрезной хвойных  пород сосна</t>
  </si>
  <si>
    <t>от</t>
  </si>
  <si>
    <t xml:space="preserve">Грузоотправитель: </t>
  </si>
  <si>
    <t>ООО "СОСНА СИБИРСКАЯ"</t>
  </si>
  <si>
    <t xml:space="preserve">Грузополучатель: </t>
  </si>
  <si>
    <t xml:space="preserve">Маньчжурская экспортно-импортная торговая компания с ОО "ХаньСю" </t>
  </si>
  <si>
    <t>Станция отправления:</t>
  </si>
  <si>
    <t xml:space="preserve"> ст. Худоеланская, ВСЖД</t>
  </si>
  <si>
    <t xml:space="preserve">Условия поставки: </t>
  </si>
  <si>
    <t>DAР ст. Забайкальск</t>
  </si>
  <si>
    <t>ГОСТ  8486-86</t>
  </si>
  <si>
    <t>отправка:</t>
  </si>
  <si>
    <t>ВЕС</t>
  </si>
  <si>
    <t>Вагон:</t>
  </si>
  <si>
    <t>СОРТ</t>
  </si>
  <si>
    <t>Кол-во шт</t>
  </si>
  <si>
    <t>1-4</t>
  </si>
  <si>
    <t>ВСЕГО</t>
  </si>
  <si>
    <t>вес брутто</t>
  </si>
  <si>
    <t>70000 кг</t>
  </si>
  <si>
    <t>вес нетто</t>
  </si>
  <si>
    <t>69500 кг</t>
  </si>
  <si>
    <t>Мастер погрузки:</t>
  </si>
  <si>
    <t>/Орлова Р.П./</t>
  </si>
  <si>
    <t>Длина  (мм)</t>
  </si>
  <si>
    <t xml:space="preserve">Толщина (мм)  </t>
  </si>
  <si>
    <t>Ширина (мм)</t>
  </si>
  <si>
    <t>Отклон по длине</t>
  </si>
  <si>
    <t>Откл по толщине</t>
  </si>
  <si>
    <t>Откл по ширине</t>
  </si>
  <si>
    <t>Цена дол.США</t>
  </si>
  <si>
    <t xml:space="preserve">КОД ТОВАРА </t>
  </si>
  <si>
    <t>СОСНА  ОБЫКНОВЕННАЯ</t>
  </si>
  <si>
    <t>ООО "Атос"</t>
  </si>
  <si>
    <t>Продавец:</t>
  </si>
  <si>
    <t>ООО "Арамис"</t>
  </si>
  <si>
    <t>Получатель</t>
  </si>
  <si>
    <t>Общество с ограниченной ответственностью  Маньчжурская торгово-экономическая компания «Синь-Хуа»</t>
  </si>
  <si>
    <t>Покупатель:</t>
  </si>
  <si>
    <r>
      <rPr>
        <sz val="9.5"/>
        <rFont val="Arial"/>
        <family val="2"/>
      </rPr>
      <t>Размеры</t>
    </r>
  </si>
  <si>
    <r>
      <rPr>
        <sz val="9.5"/>
        <rFont val="Arial"/>
        <family val="2"/>
      </rPr>
      <t>Кол-во, шт</t>
    </r>
  </si>
  <si>
    <r>
      <rPr>
        <sz val="9.5"/>
        <rFont val="Arial"/>
        <family val="2"/>
      </rPr>
      <t xml:space="preserve">Обьем, </t>
    </r>
    <r>
      <rPr>
        <vertAlign val="subscript"/>
        <sz val="9.5"/>
        <rFont val="Arial"/>
        <family val="2"/>
      </rPr>
      <t>м</t>
    </r>
    <r>
      <rPr>
        <sz val="7"/>
        <rFont val="Arial"/>
        <family val="2"/>
      </rPr>
      <t>3</t>
    </r>
  </si>
  <si>
    <r>
      <rPr>
        <sz val="9.5"/>
        <rFont val="Arial"/>
        <family val="2"/>
      </rPr>
      <t>Сорт</t>
    </r>
  </si>
  <si>
    <r>
      <rPr>
        <sz val="9.5"/>
        <rFont val="Arial"/>
        <family val="2"/>
      </rPr>
      <t>Пакет</t>
    </r>
  </si>
  <si>
    <r>
      <rPr>
        <sz val="9.5"/>
        <rFont val="Arial"/>
        <family val="2"/>
      </rPr>
      <t>Порода</t>
    </r>
  </si>
  <si>
    <r>
      <rPr>
        <sz val="6.5"/>
        <rFont val="Arial"/>
        <family val="2"/>
      </rPr>
      <t xml:space="preserve">толщина
</t>
    </r>
    <r>
      <rPr>
        <sz val="9.5"/>
        <rFont val="Arial"/>
        <family val="2"/>
      </rPr>
      <t>мм</t>
    </r>
  </si>
  <si>
    <r>
      <rPr>
        <sz val="6.5"/>
        <rFont val="Arial"/>
        <family val="2"/>
      </rPr>
      <t xml:space="preserve">ширина
</t>
    </r>
    <r>
      <rPr>
        <sz val="9.5"/>
        <rFont val="Arial"/>
        <family val="2"/>
      </rPr>
      <t>мм</t>
    </r>
  </si>
  <si>
    <r>
      <rPr>
        <sz val="7.5"/>
        <rFont val="Arial"/>
        <family val="2"/>
      </rPr>
      <t xml:space="preserve">длина
</t>
    </r>
    <r>
      <rPr>
        <sz val="9.5"/>
        <rFont val="Arial"/>
        <family val="2"/>
      </rPr>
      <t>м</t>
    </r>
  </si>
  <si>
    <r>
      <rPr>
        <i/>
        <sz val="10.5"/>
        <rFont val="Arial"/>
        <family val="2"/>
      </rPr>
      <t>1-3</t>
    </r>
  </si>
  <si>
    <r>
      <rPr>
        <sz val="10.5"/>
        <rFont val="Arial"/>
        <family val="2"/>
      </rPr>
      <t>сосна</t>
    </r>
  </si>
  <si>
    <r>
      <rPr>
        <sz val="10.5"/>
        <rFont val="Arial"/>
        <family val="2"/>
      </rPr>
      <t>лиственница</t>
    </r>
  </si>
  <si>
    <r>
      <rPr>
        <sz val="10.5"/>
        <rFont val="Arial"/>
        <family val="2"/>
      </rPr>
      <t>береза</t>
    </r>
  </si>
  <si>
    <r>
      <rPr>
        <sz val="10.5"/>
        <rFont val="Arial"/>
        <family val="2"/>
      </rPr>
      <t>осина</t>
    </r>
  </si>
  <si>
    <r>
      <rPr>
        <sz val="9.5"/>
        <rFont val="Arial"/>
        <family val="2"/>
      </rPr>
      <t>150 кг</t>
    </r>
  </si>
  <si>
    <r>
      <rPr>
        <sz val="9.5"/>
        <rFont val="Arial"/>
        <family val="2"/>
      </rPr>
      <t xml:space="preserve">Ст.мастер: </t>
    </r>
    <r>
      <rPr>
        <u/>
        <sz val="9.5"/>
        <rFont val="Times New Roman"/>
        <family val="1"/>
      </rPr>
      <t>                                                                                  </t>
    </r>
  </si>
  <si>
    <r>
      <rPr>
        <sz val="9.5"/>
        <rFont val="Arial"/>
        <family val="2"/>
      </rPr>
      <t>М.П.</t>
    </r>
  </si>
  <si>
    <t>Наименование ассортимента:</t>
  </si>
  <si>
    <t>Пиломатериал  обрезной </t>
  </si>
  <si>
    <t>ГОСТ:</t>
  </si>
  <si>
    <t>8486-86</t>
  </si>
  <si>
    <t xml:space="preserve">Порода: </t>
  </si>
  <si>
    <t xml:space="preserve"> сосна </t>
  </si>
  <si>
    <t>Сорт:</t>
  </si>
  <si>
    <t>1-3</t>
  </si>
  <si>
    <t>Тара:</t>
  </si>
  <si>
    <t xml:space="preserve"> Грузоподъемность:</t>
  </si>
  <si>
    <r>
      <rPr>
        <sz val="15.5"/>
        <rFont val="Courier New"/>
        <family val="3"/>
      </rPr>
      <t xml:space="preserve">СПЕЦИФИКАЦИЯ №  </t>
    </r>
    <r>
      <rPr>
        <u/>
        <sz val="15.5"/>
        <rFont val="Times New Roman"/>
        <family val="1"/>
      </rPr>
      <t>         </t>
    </r>
    <r>
      <rPr>
        <i/>
        <sz val="15.5"/>
        <rFont val="Courier New"/>
        <family val="3"/>
      </rPr>
      <t xml:space="preserve">1 от </t>
    </r>
    <r>
      <rPr>
        <u/>
        <sz val="15.5"/>
        <rFont val="Times New Roman"/>
        <family val="1"/>
      </rPr>
      <t> </t>
    </r>
    <r>
      <rPr>
        <i/>
        <u/>
        <sz val="15.5"/>
        <rFont val="Courier New"/>
        <family val="3"/>
      </rPr>
      <t>01.02.2020   </t>
    </r>
  </si>
  <si>
    <r>
      <rPr>
        <sz val="9.5"/>
        <rFont val="Arial"/>
        <family val="2"/>
      </rPr>
      <t xml:space="preserve">Отправитель: </t>
    </r>
    <r>
      <rPr>
        <i/>
        <sz val="9.5"/>
        <rFont val="Arial"/>
        <family val="2"/>
      </rPr>
      <t/>
    </r>
  </si>
  <si>
    <r>
      <rPr>
        <sz val="9.5"/>
        <rFont val="Arial"/>
        <family val="2"/>
      </rPr>
      <t xml:space="preserve">Вагон № </t>
    </r>
    <r>
      <rPr>
        <i/>
        <u/>
        <sz val="9.5"/>
        <rFont val="Arial"/>
        <family val="2"/>
      </rPr>
      <t>93981111              </t>
    </r>
    <r>
      <rPr>
        <i/>
        <sz val="9.5"/>
        <rFont val="Arial"/>
        <family val="2"/>
      </rPr>
      <t xml:space="preserve">          </t>
    </r>
    <r>
      <rPr>
        <sz val="9.5"/>
        <rFont val="Arial"/>
        <family val="2"/>
      </rPr>
      <t xml:space="preserve">Ж/Д накладная № </t>
    </r>
    <r>
      <rPr>
        <i/>
        <u/>
        <sz val="9.5"/>
        <rFont val="Arial"/>
        <family val="2"/>
      </rPr>
      <t>28102373                                  </t>
    </r>
  </si>
  <si>
    <r>
      <rPr>
        <i/>
        <sz val="11.5"/>
        <rFont val="Arial"/>
        <family val="2"/>
      </rPr>
      <t>ВСЕГО</t>
    </r>
  </si>
  <si>
    <r>
      <rPr>
        <sz val="11.5"/>
        <rFont val="Arial"/>
        <family val="2"/>
      </rPr>
      <t>Порода</t>
    </r>
  </si>
  <si>
    <r>
      <rPr>
        <sz val="11.5"/>
        <rFont val="Arial"/>
        <family val="2"/>
      </rPr>
      <t>шт</t>
    </r>
  </si>
  <si>
    <r>
      <rPr>
        <sz val="11.5"/>
        <rFont val="Arial"/>
        <family val="2"/>
      </rPr>
      <t>объем фактурный</t>
    </r>
  </si>
  <si>
    <r>
      <rPr>
        <sz val="9.5"/>
        <rFont val="Arial"/>
        <family val="2"/>
      </rPr>
      <t>обьем с припуском</t>
    </r>
  </si>
  <si>
    <r>
      <rPr>
        <sz val="9.5"/>
        <rFont val="Arial"/>
        <family val="2"/>
      </rPr>
      <t>Вагоностойка</t>
    </r>
  </si>
  <si>
    <r>
      <rPr>
        <sz val="9.5"/>
        <rFont val="Arial"/>
        <family val="2"/>
      </rPr>
      <t>Проволока</t>
    </r>
  </si>
  <si>
    <r>
      <rPr>
        <sz val="8.5"/>
        <rFont val="Arial"/>
        <family val="2"/>
      </rPr>
      <t>Гвозди</t>
    </r>
  </si>
  <si>
    <r>
      <rPr>
        <sz val="9.5"/>
        <rFont val="Arial"/>
        <family val="2"/>
      </rPr>
      <t>Прокладки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</si>
</sst>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d\ mmmm\,\ yyyy"/>
    <numFmt numFmtId="166" formatCode="0.0000"/>
    <numFmt numFmtId="167" formatCode="0.0"/>
    <numFmt numFmtId="168" formatCode="0.00000"/>
    <numFmt numFmtId="169" formatCode="0.000000"/>
    <numFmt numFmtId="170" formatCode="0.0000000"/>
    <numFmt numFmtId="171" formatCode="0.00000000"/>
  </numFmts>
  <fonts count="4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sz val="12"/>
      <name val="Arial Cyr"/>
      <charset val="204"/>
    </font>
    <font>
      <sz val="14"/>
      <color rgb="FF000000"/>
      <name val="Arial"/>
      <family val="2"/>
      <charset val="204"/>
    </font>
    <font>
      <sz val="14"/>
      <color indexed="8"/>
      <name val="Times New Roman"/>
      <family val="1"/>
      <charset val="204"/>
    </font>
    <font>
      <i/>
      <sz val="14"/>
      <name val="Arial Cyr"/>
      <charset val="204"/>
    </font>
    <font>
      <u/>
      <sz val="14"/>
      <name val="Arial Cyr"/>
      <charset val="204"/>
    </font>
    <font>
      <sz val="14"/>
      <color theme="1"/>
      <name val="Arial Cyr"/>
      <charset val="204"/>
    </font>
    <font>
      <sz val="14"/>
      <color theme="1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sz val="15.5"/>
      <name val="Times New Roman"/>
      <family val="3"/>
      <charset val="204"/>
    </font>
    <font>
      <u/>
      <sz val="15.5"/>
      <name val="Times New Roman"/>
      <family val="1"/>
    </font>
    <font>
      <i/>
      <sz val="15.5"/>
      <name val="Courier New"/>
      <family val="3"/>
    </font>
    <font>
      <i/>
      <u/>
      <sz val="15.5"/>
      <name val="Courier New"/>
      <family val="3"/>
    </font>
    <font>
      <sz val="10"/>
      <name val="Times New Roman"/>
      <family val="1"/>
      <charset val="204"/>
    </font>
    <font>
      <sz val="9.5"/>
      <name val="Arial"/>
      <family val="2"/>
    </font>
    <font>
      <i/>
      <sz val="9.5"/>
      <name val="Arial"/>
      <family val="2"/>
    </font>
    <font>
      <sz val="9.5"/>
      <name val="Arial"/>
      <family val="2"/>
      <charset val="204"/>
    </font>
    <font>
      <i/>
      <u/>
      <sz val="9.5"/>
      <name val="Arial"/>
      <family val="2"/>
    </font>
    <font>
      <u/>
      <sz val="9.5"/>
      <name val="Times New Roman"/>
      <family val="1"/>
    </font>
    <font>
      <vertAlign val="subscript"/>
      <sz val="9.5"/>
      <name val="Arial"/>
      <family val="2"/>
    </font>
    <font>
      <sz val="7"/>
      <name val="Arial"/>
      <family val="2"/>
    </font>
    <font>
      <sz val="6.5"/>
      <name val="Arial"/>
      <family val="2"/>
    </font>
    <font>
      <sz val="7.5"/>
      <name val="Arial"/>
      <family val="2"/>
    </font>
    <font>
      <i/>
      <sz val="10.5"/>
      <name val="Arial"/>
      <family val="2"/>
      <charset val="204"/>
    </font>
    <font>
      <i/>
      <sz val="10.5"/>
      <name val="Arial"/>
      <family val="2"/>
    </font>
    <font>
      <sz val="10.5"/>
      <name val="Arial"/>
      <family val="2"/>
      <charset val="204"/>
    </font>
    <font>
      <sz val="10.5"/>
      <name val="Arial"/>
      <family val="2"/>
    </font>
    <font>
      <sz val="15.5"/>
      <name val="Courier New"/>
      <family val="3"/>
    </font>
    <font>
      <i/>
      <sz val="11.5"/>
      <name val="Arial"/>
      <family val="2"/>
      <charset val="204"/>
    </font>
    <font>
      <i/>
      <sz val="11.5"/>
      <name val="Arial"/>
      <family val="2"/>
    </font>
    <font>
      <sz val="11.5"/>
      <name val="Arial"/>
      <family val="2"/>
      <charset val="204"/>
    </font>
    <font>
      <sz val="11.5"/>
      <name val="Arial"/>
      <family val="2"/>
    </font>
    <font>
      <sz val="11"/>
      <name val="Arial"/>
      <family val="2"/>
      <charset val="204"/>
    </font>
    <font>
      <sz val="8.5"/>
      <name val="Arial"/>
      <family val="2"/>
      <charset val="204"/>
    </font>
    <font>
      <sz val="8.5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48">
    <xf numFmtId="0" fontId="0" fillId="0" borderId="0" xfId="0"/>
    <xf numFmtId="0" fontId="2" fillId="0" borderId="4" xfId="0" applyNumberFormat="1" applyFont="1" applyFill="1" applyBorder="1" applyAlignment="1">
      <alignment horizontal="left" vertical="top" wrapText="1"/>
    </xf>
    <xf numFmtId="0" fontId="3" fillId="0" borderId="0" xfId="1" applyFont="1"/>
    <xf numFmtId="0" fontId="5" fillId="0" borderId="0" xfId="1" applyNumberFormat="1" applyFont="1" applyAlignment="1" applyProtection="1"/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NumberFormat="1" applyFont="1" applyProtection="1"/>
    <xf numFmtId="0" fontId="7" fillId="0" borderId="0" xfId="1" applyFont="1" applyProtection="1"/>
    <xf numFmtId="0" fontId="5" fillId="0" borderId="0" xfId="1" applyFont="1"/>
    <xf numFmtId="1" fontId="5" fillId="0" borderId="0" xfId="1" applyNumberFormat="1" applyFont="1" applyProtection="1"/>
    <xf numFmtId="0" fontId="0" fillId="0" borderId="0" xfId="0" applyNumberFormat="1" applyAlignment="1">
      <alignment vertical="top"/>
    </xf>
    <xf numFmtId="0" fontId="2" fillId="0" borderId="4" xfId="0" applyNumberFormat="1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right" vertical="top" wrapText="1"/>
    </xf>
    <xf numFmtId="0" fontId="0" fillId="0" borderId="0" xfId="0" applyFont="1"/>
    <xf numFmtId="0" fontId="8" fillId="0" borderId="0" xfId="1" applyNumberFormat="1" applyFont="1" applyBorder="1" applyAlignment="1" applyProtection="1">
      <alignment horizontal="center" vertical="top" wrapText="1"/>
    </xf>
    <xf numFmtId="0" fontId="9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49" fontId="8" fillId="0" borderId="4" xfId="1" applyNumberFormat="1" applyFont="1" applyBorder="1" applyAlignment="1" applyProtection="1">
      <alignment horizontal="center" vertical="top" wrapText="1"/>
      <protection locked="0"/>
    </xf>
    <xf numFmtId="0" fontId="8" fillId="0" borderId="4" xfId="1" applyFont="1" applyBorder="1" applyAlignment="1" applyProtection="1">
      <alignment horizontal="center" vertical="top" wrapText="1"/>
      <protection locked="0"/>
    </xf>
    <xf numFmtId="0" fontId="4" fillId="0" borderId="1" xfId="1" applyNumberFormat="1" applyFont="1" applyBorder="1" applyAlignment="1" applyProtection="1">
      <alignment horizontal="center"/>
      <protection locked="0"/>
    </xf>
    <xf numFmtId="0" fontId="8" fillId="0" borderId="4" xfId="1" applyNumberFormat="1" applyFont="1" applyBorder="1" applyAlignment="1" applyProtection="1">
      <alignment horizontal="center" vertical="top" wrapText="1"/>
      <protection locked="0"/>
    </xf>
    <xf numFmtId="0" fontId="8" fillId="0" borderId="4" xfId="1" applyNumberFormat="1" applyFont="1" applyBorder="1" applyAlignment="1" applyProtection="1">
      <alignment horizontal="center" vertical="top" wrapText="1"/>
    </xf>
    <xf numFmtId="1" fontId="8" fillId="0" borderId="4" xfId="1" applyNumberFormat="1" applyFont="1" applyBorder="1" applyAlignment="1" applyProtection="1">
      <alignment horizontal="center" vertical="top" wrapText="1"/>
      <protection locked="0"/>
    </xf>
    <xf numFmtId="0" fontId="0" fillId="0" borderId="4" xfId="0" applyFont="1" applyBorder="1"/>
    <xf numFmtId="0" fontId="8" fillId="0" borderId="4" xfId="1" applyNumberFormat="1" applyFont="1" applyBorder="1" applyAlignment="1" applyProtection="1">
      <alignment horizontal="center" wrapText="1"/>
    </xf>
    <xf numFmtId="0" fontId="11" fillId="0" borderId="0" xfId="1" applyFont="1"/>
    <xf numFmtId="0" fontId="13" fillId="0" borderId="0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wrapText="1"/>
    </xf>
    <xf numFmtId="0" fontId="14" fillId="0" borderId="0" xfId="0" applyFont="1"/>
    <xf numFmtId="0" fontId="6" fillId="0" borderId="0" xfId="1" applyFont="1" applyBorder="1" applyAlignment="1">
      <alignment horizontal="left"/>
    </xf>
    <xf numFmtId="0" fontId="6" fillId="0" borderId="0" xfId="1" applyFont="1" applyAlignment="1"/>
    <xf numFmtId="0" fontId="6" fillId="0" borderId="0" xfId="1" applyFont="1" applyBorder="1" applyAlignment="1"/>
    <xf numFmtId="164" fontId="2" fillId="0" borderId="4" xfId="0" applyNumberFormat="1" applyFont="1" applyFill="1" applyBorder="1" applyAlignment="1">
      <alignment horizontal="right" vertical="top" wrapText="1"/>
    </xf>
    <xf numFmtId="1" fontId="2" fillId="0" borderId="4" xfId="0" applyNumberFormat="1" applyFont="1" applyFill="1" applyBorder="1" applyAlignment="1">
      <alignment horizontal="right" vertical="top" wrapText="1"/>
    </xf>
    <xf numFmtId="0" fontId="4" fillId="0" borderId="7" xfId="1" applyNumberFormat="1" applyFont="1" applyBorder="1" applyAlignment="1" applyProtection="1">
      <alignment horizontal="center" wrapText="1"/>
    </xf>
    <xf numFmtId="0" fontId="4" fillId="0" borderId="8" xfId="1" applyNumberFormat="1" applyFont="1" applyBorder="1" applyAlignment="1" applyProtection="1">
      <alignment horizontal="center" wrapText="1"/>
    </xf>
    <xf numFmtId="0" fontId="5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left"/>
    </xf>
    <xf numFmtId="0" fontId="15" fillId="0" borderId="0" xfId="1" applyFont="1" applyBorder="1" applyAlignment="1">
      <alignment horizontal="left"/>
    </xf>
    <xf numFmtId="0" fontId="4" fillId="0" borderId="2" xfId="1" applyNumberFormat="1" applyFont="1" applyBorder="1" applyAlignment="1" applyProtection="1">
      <alignment horizontal="center" wrapText="1"/>
    </xf>
    <xf numFmtId="0" fontId="4" fillId="0" borderId="5" xfId="1" applyNumberFormat="1" applyFont="1" applyBorder="1" applyAlignment="1" applyProtection="1">
      <alignment horizontal="center" wrapText="1"/>
    </xf>
    <xf numFmtId="0" fontId="4" fillId="0" borderId="4" xfId="1" applyNumberFormat="1" applyFont="1" applyBorder="1" applyAlignment="1" applyProtection="1">
      <alignment horizontal="center" wrapText="1"/>
    </xf>
    <xf numFmtId="0" fontId="4" fillId="0" borderId="3" xfId="1" applyNumberFormat="1" applyFont="1" applyBorder="1" applyAlignment="1" applyProtection="1">
      <alignment horizontal="center" wrapText="1"/>
    </xf>
    <xf numFmtId="0" fontId="4" fillId="0" borderId="6" xfId="1" applyNumberFormat="1" applyFont="1" applyBorder="1" applyAlignment="1" applyProtection="1">
      <alignment horizontal="center" wrapText="1"/>
    </xf>
    <xf numFmtId="0" fontId="6" fillId="0" borderId="5" xfId="1" applyFont="1" applyBorder="1" applyAlignment="1">
      <alignment horizontal="left"/>
    </xf>
    <xf numFmtId="0" fontId="9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0" fontId="6" fillId="0" borderId="0" xfId="1" applyFont="1" applyBorder="1" applyAlignment="1">
      <alignment horizontal="left"/>
    </xf>
    <xf numFmtId="0" fontId="1" fillId="0" borderId="4" xfId="0" applyNumberFormat="1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 indent="2"/>
    </xf>
    <xf numFmtId="0" fontId="20" fillId="0" borderId="0" xfId="0" applyFont="1" applyAlignment="1">
      <alignment horizontal="left" vertical="top" wrapText="1" indent="2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 indent="4"/>
    </xf>
    <xf numFmtId="0" fontId="20" fillId="0" borderId="0" xfId="0" applyFont="1" applyAlignment="1">
      <alignment horizontal="left" vertical="top" wrapText="1" indent="4"/>
    </xf>
    <xf numFmtId="0" fontId="20" fillId="0" borderId="0" xfId="0" applyFont="1" applyAlignment="1">
      <alignment horizontal="left" wrapText="1"/>
    </xf>
    <xf numFmtId="0" fontId="20" fillId="0" borderId="9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3" fillId="0" borderId="11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left" vertical="top" wrapText="1" indent="1"/>
    </xf>
    <xf numFmtId="0" fontId="20" fillId="0" borderId="14" xfId="0" applyFont="1" applyBorder="1" applyAlignment="1">
      <alignment horizontal="left" vertical="top" wrapText="1" indent="3"/>
    </xf>
    <xf numFmtId="0" fontId="23" fillId="0" borderId="14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 indent="2"/>
    </xf>
    <xf numFmtId="0" fontId="20" fillId="0" borderId="15" xfId="0" applyFont="1" applyBorder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0" fontId="20" fillId="0" borderId="17" xfId="0" applyFont="1" applyBorder="1" applyAlignment="1">
      <alignment horizontal="center" vertical="top" wrapText="1"/>
    </xf>
    <xf numFmtId="0" fontId="23" fillId="0" borderId="18" xfId="0" applyFont="1" applyBorder="1" applyAlignment="1">
      <alignment horizontal="left" vertical="top" wrapText="1" indent="1"/>
    </xf>
    <xf numFmtId="0" fontId="20" fillId="0" borderId="18" xfId="0" applyFont="1" applyBorder="1" applyAlignment="1">
      <alignment horizontal="left" vertical="top" wrapText="1" indent="3"/>
    </xf>
    <xf numFmtId="0" fontId="23" fillId="0" borderId="18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 indent="2"/>
    </xf>
    <xf numFmtId="0" fontId="20" fillId="0" borderId="15" xfId="0" applyFont="1" applyBorder="1" applyAlignment="1">
      <alignment horizontal="left" vertical="center" wrapText="1"/>
    </xf>
    <xf numFmtId="1" fontId="30" fillId="0" borderId="17" xfId="0" applyNumberFormat="1" applyFont="1" applyBorder="1" applyAlignment="1">
      <alignment horizontal="center" vertical="top" shrinkToFit="1"/>
    </xf>
    <xf numFmtId="166" fontId="30" fillId="0" borderId="17" xfId="0" applyNumberFormat="1" applyFont="1" applyBorder="1" applyAlignment="1">
      <alignment horizontal="center" vertical="top" shrinkToFit="1"/>
    </xf>
    <xf numFmtId="0" fontId="30" fillId="0" borderId="17" xfId="0" applyFont="1" applyBorder="1" applyAlignment="1">
      <alignment horizontal="right" vertical="top" wrapText="1"/>
    </xf>
    <xf numFmtId="0" fontId="20" fillId="0" borderId="17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right" vertical="top" wrapText="1" indent="3"/>
    </xf>
    <xf numFmtId="167" fontId="30" fillId="0" borderId="17" xfId="0" applyNumberFormat="1" applyFont="1" applyBorder="1" applyAlignment="1">
      <alignment horizontal="center" vertical="top" shrinkToFit="1"/>
    </xf>
    <xf numFmtId="168" fontId="30" fillId="0" borderId="17" xfId="0" applyNumberFormat="1" applyFont="1" applyBorder="1" applyAlignment="1">
      <alignment horizontal="center" vertical="top" shrinkToFit="1"/>
    </xf>
    <xf numFmtId="0" fontId="20" fillId="0" borderId="17" xfId="0" applyFont="1" applyBorder="1" applyAlignment="1">
      <alignment horizontal="left" wrapText="1"/>
    </xf>
    <xf numFmtId="169" fontId="30" fillId="0" borderId="17" xfId="0" applyNumberFormat="1" applyFont="1" applyBorder="1" applyAlignment="1">
      <alignment horizontal="center" vertical="top" shrinkToFit="1"/>
    </xf>
    <xf numFmtId="170" fontId="30" fillId="0" borderId="17" xfId="0" applyNumberFormat="1" applyFont="1" applyBorder="1" applyAlignment="1">
      <alignment horizontal="center" vertical="top" shrinkToFit="1"/>
    </xf>
    <xf numFmtId="2" fontId="30" fillId="0" borderId="17" xfId="0" applyNumberFormat="1" applyFont="1" applyBorder="1" applyAlignment="1">
      <alignment horizontal="center" vertical="top" shrinkToFit="1"/>
    </xf>
    <xf numFmtId="171" fontId="30" fillId="0" borderId="17" xfId="0" applyNumberFormat="1" applyFont="1" applyBorder="1" applyAlignment="1">
      <alignment horizontal="center" vertical="top" shrinkToFit="1"/>
    </xf>
    <xf numFmtId="0" fontId="32" fillId="0" borderId="11" xfId="0" applyFont="1" applyBorder="1" applyAlignment="1">
      <alignment horizontal="left" vertical="top" wrapText="1" indent="1"/>
    </xf>
    <xf numFmtId="0" fontId="32" fillId="0" borderId="10" xfId="0" applyFont="1" applyBorder="1" applyAlignment="1">
      <alignment horizontal="left" vertical="top" wrapText="1" indent="1"/>
    </xf>
    <xf numFmtId="1" fontId="32" fillId="0" borderId="17" xfId="0" applyNumberFormat="1" applyFont="1" applyBorder="1" applyAlignment="1">
      <alignment horizontal="right" vertical="top" shrinkToFit="1"/>
    </xf>
    <xf numFmtId="1" fontId="32" fillId="0" borderId="11" xfId="0" applyNumberFormat="1" applyFont="1" applyBorder="1" applyAlignment="1">
      <alignment horizontal="center" vertical="top" shrinkToFit="1"/>
    </xf>
    <xf numFmtId="1" fontId="32" fillId="0" borderId="9" xfId="0" applyNumberFormat="1" applyFont="1" applyBorder="1" applyAlignment="1">
      <alignment horizontal="center" vertical="top" shrinkToFit="1"/>
    </xf>
    <xf numFmtId="1" fontId="32" fillId="0" borderId="10" xfId="0" applyNumberFormat="1" applyFont="1" applyBorder="1" applyAlignment="1">
      <alignment horizontal="center" vertical="top" shrinkToFit="1"/>
    </xf>
    <xf numFmtId="0" fontId="32" fillId="0" borderId="11" xfId="0" applyFont="1" applyBorder="1" applyAlignment="1">
      <alignment horizontal="left" vertical="top" wrapText="1" indent="3"/>
    </xf>
    <xf numFmtId="0" fontId="32" fillId="0" borderId="10" xfId="0" applyFont="1" applyBorder="1" applyAlignment="1">
      <alignment horizontal="left" vertical="top" wrapText="1" indent="3"/>
    </xf>
    <xf numFmtId="170" fontId="32" fillId="0" borderId="11" xfId="0" applyNumberFormat="1" applyFont="1" applyBorder="1" applyAlignment="1">
      <alignment horizontal="left" vertical="top" indent="6" shrinkToFit="1"/>
    </xf>
    <xf numFmtId="170" fontId="32" fillId="0" borderId="9" xfId="0" applyNumberFormat="1" applyFont="1" applyBorder="1" applyAlignment="1">
      <alignment horizontal="left" vertical="top" indent="6" shrinkToFit="1"/>
    </xf>
    <xf numFmtId="170" fontId="32" fillId="0" borderId="10" xfId="0" applyNumberFormat="1" applyFont="1" applyBorder="1" applyAlignment="1">
      <alignment horizontal="left" vertical="top" indent="6" shrinkToFit="1"/>
    </xf>
    <xf numFmtId="169" fontId="32" fillId="0" borderId="11" xfId="0" applyNumberFormat="1" applyFont="1" applyBorder="1" applyAlignment="1">
      <alignment horizontal="left" vertical="top" indent="5" shrinkToFit="1"/>
    </xf>
    <xf numFmtId="169" fontId="32" fillId="0" borderId="10" xfId="0" applyNumberFormat="1" applyFont="1" applyBorder="1" applyAlignment="1">
      <alignment horizontal="left" vertical="top" indent="5" shrinkToFit="1"/>
    </xf>
    <xf numFmtId="0" fontId="20" fillId="0" borderId="11" xfId="0" applyFont="1" applyBorder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0" xfId="0" applyFont="1" applyAlignment="1">
      <alignment horizontal="left" wrapText="1" indent="3"/>
    </xf>
    <xf numFmtId="0" fontId="23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top" wrapText="1" indent="4"/>
    </xf>
    <xf numFmtId="0" fontId="23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0" fillId="0" borderId="16" xfId="0" applyFont="1" applyBorder="1" applyAlignment="1">
      <alignment horizontal="left" wrapText="1"/>
    </xf>
    <xf numFmtId="0" fontId="20" fillId="0" borderId="20" xfId="0" applyFont="1" applyBorder="1" applyAlignment="1">
      <alignment horizontal="left" wrapText="1"/>
    </xf>
    <xf numFmtId="0" fontId="20" fillId="0" borderId="19" xfId="0" applyFont="1" applyBorder="1" applyAlignment="1">
      <alignment horizontal="left" wrapText="1"/>
    </xf>
    <xf numFmtId="0" fontId="20" fillId="0" borderId="19" xfId="0" applyFont="1" applyBorder="1" applyAlignment="1">
      <alignment horizontal="center" wrapText="1"/>
    </xf>
    <xf numFmtId="0" fontId="23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vertical="top" wrapText="1"/>
    </xf>
    <xf numFmtId="49" fontId="20" fillId="0" borderId="0" xfId="0" applyNumberFormat="1" applyFont="1" applyBorder="1" applyAlignment="1">
      <alignment horizontal="left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0" fontId="35" fillId="0" borderId="11" xfId="0" applyFont="1" applyBorder="1" applyAlignment="1">
      <alignment horizontal="center" vertical="top" wrapText="1"/>
    </xf>
    <xf numFmtId="0" fontId="35" fillId="0" borderId="9" xfId="0" applyFont="1" applyBorder="1" applyAlignment="1">
      <alignment horizontal="center" vertical="top" wrapText="1"/>
    </xf>
    <xf numFmtId="0" fontId="35" fillId="0" borderId="10" xfId="0" applyFont="1" applyBorder="1" applyAlignment="1">
      <alignment horizontal="center" vertical="top" wrapText="1"/>
    </xf>
    <xf numFmtId="1" fontId="35" fillId="0" borderId="17" xfId="0" applyNumberFormat="1" applyFont="1" applyBorder="1" applyAlignment="1">
      <alignment horizontal="center" vertical="top" shrinkToFit="1"/>
    </xf>
    <xf numFmtId="170" fontId="35" fillId="0" borderId="17" xfId="0" applyNumberFormat="1" applyFont="1" applyBorder="1" applyAlignment="1">
      <alignment horizontal="center" vertical="top" shrinkToFit="1"/>
    </xf>
    <xf numFmtId="1" fontId="37" fillId="0" borderId="0" xfId="0" applyNumberFormat="1" applyFont="1" applyAlignment="1">
      <alignment horizontal="center" vertical="top" shrinkToFit="1"/>
    </xf>
    <xf numFmtId="0" fontId="37" fillId="0" borderId="11" xfId="0" applyFont="1" applyBorder="1" applyAlignment="1">
      <alignment horizontal="left" vertical="top" wrapText="1" indent="2"/>
    </xf>
    <xf numFmtId="0" fontId="37" fillId="0" borderId="10" xfId="0" applyFont="1" applyBorder="1" applyAlignment="1">
      <alignment horizontal="left" vertical="top" wrapText="1" indent="2"/>
    </xf>
    <xf numFmtId="0" fontId="37" fillId="0" borderId="17" xfId="0" applyFont="1" applyBorder="1" applyAlignment="1">
      <alignment horizontal="left" vertical="top" wrapText="1" indent="1"/>
    </xf>
    <xf numFmtId="0" fontId="37" fillId="0" borderId="11" xfId="0" applyFont="1" applyBorder="1" applyAlignment="1">
      <alignment horizontal="left" vertical="top" wrapText="1" indent="3"/>
    </xf>
    <xf numFmtId="0" fontId="37" fillId="0" borderId="9" xfId="0" applyFont="1" applyBorder="1" applyAlignment="1">
      <alignment horizontal="left" vertical="top" wrapText="1" indent="3"/>
    </xf>
    <xf numFmtId="0" fontId="37" fillId="0" borderId="10" xfId="0" applyFont="1" applyBorder="1" applyAlignment="1">
      <alignment horizontal="left" vertical="top" wrapText="1" indent="3"/>
    </xf>
    <xf numFmtId="0" fontId="23" fillId="0" borderId="11" xfId="0" applyFont="1" applyBorder="1" applyAlignment="1">
      <alignment horizontal="left" vertical="top" wrapText="1" indent="2"/>
    </xf>
    <xf numFmtId="0" fontId="23" fillId="0" borderId="10" xfId="0" applyFont="1" applyBorder="1" applyAlignment="1">
      <alignment horizontal="left" vertical="top" wrapText="1" indent="2"/>
    </xf>
    <xf numFmtId="1" fontId="39" fillId="0" borderId="17" xfId="0" applyNumberFormat="1" applyFont="1" applyBorder="1" applyAlignment="1">
      <alignment horizontal="right" vertical="top" shrinkToFit="1"/>
    </xf>
    <xf numFmtId="170" fontId="37" fillId="0" borderId="11" xfId="0" applyNumberFormat="1" applyFont="1" applyBorder="1" applyAlignment="1">
      <alignment horizontal="left" vertical="top" indent="6" shrinkToFit="1"/>
    </xf>
    <xf numFmtId="170" fontId="37" fillId="0" borderId="9" xfId="0" applyNumberFormat="1" applyFont="1" applyBorder="1" applyAlignment="1">
      <alignment horizontal="left" vertical="top" indent="6" shrinkToFit="1"/>
    </xf>
    <xf numFmtId="170" fontId="37" fillId="0" borderId="10" xfId="0" applyNumberFormat="1" applyFont="1" applyBorder="1" applyAlignment="1">
      <alignment horizontal="left" vertical="top" indent="6" shrinkToFit="1"/>
    </xf>
    <xf numFmtId="169" fontId="37" fillId="0" borderId="11" xfId="0" applyNumberFormat="1" applyFont="1" applyBorder="1" applyAlignment="1">
      <alignment horizontal="left" vertical="top" indent="4" shrinkToFit="1"/>
    </xf>
    <xf numFmtId="169" fontId="37" fillId="0" borderId="10" xfId="0" applyNumberFormat="1" applyFont="1" applyBorder="1" applyAlignment="1">
      <alignment horizontal="left" vertical="top" indent="4" shrinkToFit="1"/>
    </xf>
    <xf numFmtId="0" fontId="23" fillId="0" borderId="11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0" fontId="40" fillId="0" borderId="1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 indent="3"/>
    </xf>
    <xf numFmtId="0" fontId="23" fillId="0" borderId="10" xfId="0" applyFont="1" applyBorder="1" applyAlignment="1">
      <alignment horizontal="left" vertical="top" wrapText="1" indent="3"/>
    </xf>
  </cellXfs>
  <cellStyles count="2">
    <cellStyle name="Обычный" xfId="0" builtinId="0"/>
    <cellStyle name="Обычный 2" xfId="1" xr:uid="{ECAD359F-F508-40FF-B328-5B08CAB9A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52125</xdr:colOff>
      <xdr:row>5</xdr:row>
      <xdr:rowOff>4718</xdr:rowOff>
    </xdr:from>
    <xdr:ext cx="4149725" cy="1206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FB17B01-FFB7-40A8-9C39-2D7B64AC98F1}"/>
            </a:ext>
          </a:extLst>
        </xdr:cNvPr>
        <xdr:cNvSpPr/>
      </xdr:nvSpPr>
      <xdr:spPr>
        <a:xfrm>
          <a:off x="52125" y="1500143"/>
          <a:ext cx="4149725" cy="12065"/>
        </a:xfrm>
        <a:custGeom>
          <a:avLst/>
          <a:gdLst/>
          <a:ahLst/>
          <a:cxnLst/>
          <a:rect l="0" t="0" r="0" b="0"/>
          <a:pathLst>
            <a:path w="4149725" h="12065">
              <a:moveTo>
                <a:pt x="4149534" y="0"/>
              </a:moveTo>
              <a:lnTo>
                <a:pt x="0" y="0"/>
              </a:lnTo>
              <a:lnTo>
                <a:pt x="0" y="11826"/>
              </a:lnTo>
              <a:lnTo>
                <a:pt x="4149534" y="11826"/>
              </a:lnTo>
              <a:lnTo>
                <a:pt x="414953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FE8D-1693-482A-81B8-F8AC36F93538}">
  <sheetPr codeName="Лист2"/>
  <dimension ref="A1:AN21"/>
  <sheetViews>
    <sheetView tabSelected="1" workbookViewId="0">
      <selection activeCell="B2" sqref="B2"/>
    </sheetView>
  </sheetViews>
  <sheetFormatPr defaultRowHeight="15" x14ac:dyDescent="0.25"/>
  <cols>
    <col min="1" max="1" width="11.28515625" style="10" customWidth="1"/>
    <col min="2" max="2" width="69.42578125" style="10" customWidth="1"/>
    <col min="3" max="3" width="17.5703125" style="10" customWidth="1"/>
    <col min="4" max="4" width="12.7109375" style="10" customWidth="1"/>
    <col min="5" max="5" width="9.42578125" style="10" customWidth="1"/>
    <col min="6" max="6" width="6.85546875" style="10" customWidth="1"/>
    <col min="7" max="7" width="8.7109375" style="10" customWidth="1"/>
    <col min="8" max="8" width="8.5703125" style="10" customWidth="1"/>
    <col min="9" max="9" width="23.7109375" style="10" customWidth="1"/>
    <col min="10" max="10" width="10.42578125" style="10" customWidth="1"/>
    <col min="11" max="11" width="25" style="10" customWidth="1"/>
    <col min="12" max="12" width="20.7109375" style="10" customWidth="1"/>
    <col min="13" max="13" width="10.7109375" style="10" customWidth="1"/>
    <col min="14" max="14" width="10.28515625" style="10" customWidth="1"/>
    <col min="15" max="15" width="10.85546875" style="10" customWidth="1"/>
    <col min="16" max="16" width="9.42578125" style="10" customWidth="1"/>
    <col min="17" max="17" width="10" style="10" customWidth="1"/>
    <col min="18" max="18" width="10.5703125" style="10" customWidth="1"/>
    <col min="19" max="19" width="12.140625" style="10" customWidth="1"/>
    <col min="20" max="20" width="13.7109375" style="10" customWidth="1"/>
    <col min="21" max="21" width="12.28515625" style="10" customWidth="1"/>
    <col min="22" max="22" width="9.28515625" style="10" customWidth="1"/>
    <col min="23" max="23" width="9.5703125" style="10" customWidth="1"/>
    <col min="24" max="24" width="10.28515625" style="10" customWidth="1"/>
    <col min="25" max="25" width="11.42578125" style="10" customWidth="1"/>
    <col min="26" max="26" width="14.140625" style="10" customWidth="1"/>
    <col min="27" max="27" width="13.28515625" style="10" customWidth="1"/>
    <col min="28" max="28" width="16.28515625" style="10" customWidth="1"/>
    <col min="29" max="29" width="18.85546875" style="10" customWidth="1"/>
    <col min="30" max="30" width="12" style="10" customWidth="1"/>
    <col min="31" max="31" width="10.42578125" style="10" customWidth="1"/>
    <col min="32" max="32" width="12" style="10" customWidth="1"/>
    <col min="33" max="33" width="8.85546875" style="10" customWidth="1"/>
    <col min="34" max="34" width="10.85546875" style="10" customWidth="1"/>
    <col min="35" max="35" width="11" style="10" customWidth="1"/>
    <col min="36" max="36" width="8.28515625" style="10" customWidth="1"/>
    <col min="37" max="37" width="14" style="10" customWidth="1"/>
    <col min="38" max="38" width="17.28515625" style="10" customWidth="1"/>
    <col min="39" max="39" width="12.85546875" style="10" customWidth="1"/>
    <col min="40" max="40" width="12.5703125" style="10" customWidth="1"/>
    <col min="41" max="16384" width="9.140625" style="10"/>
  </cols>
  <sheetData>
    <row r="1" spans="1:40" ht="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</row>
    <row r="2" spans="1:40" ht="45" x14ac:dyDescent="0.25">
      <c r="A2" s="12" t="s">
        <v>40</v>
      </c>
      <c r="B2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"&amp;ЦЕН&amp;"ДОЛЛ.США/М3-"&amp;Z2&amp;"М3/С ПРЕДЕЛЬНЫМ ОТКЛОНЕНИЕМ ОТ НОМИНАЛЬНЫХ РАЗМЕРОВ"</f>
        <v>ДЛИНА 3000ММ(ОТКЛ.0,ПРИП.40), ТОЛЩИНА 30ММ(ОТКЛ.0), ШИРИНА 80ММ(ОТКЛ.0), 4653 ШТ, 160ДОЛЛ.США/М3-33.502М3/С ПРЕДЕЛЬНЫМ ОТКЛОНЕНИЕМ ОТ НОМИНАЛЬНЫХ РАЗМЕРОВ</v>
      </c>
      <c r="C2" s="1" t="str">
        <f>UPPER(ПОРОД_ДРЕВ)</f>
        <v xml:space="preserve"> СОСНА 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tr">
        <f>UPPER(ГОСТ)</f>
        <v>8486-86</v>
      </c>
      <c r="J2" s="50" t="str">
        <f>СОРТ</f>
        <v>1-3</v>
      </c>
      <c r="K2" s="1" t="str">
        <f>UPPER(СОРТИМЕНТ)</f>
        <v>ПИЛОМАТЕРИАЛ  ОБРЕЗНОЙ </v>
      </c>
      <c r="L2" s="1" t="str">
        <f>UPPER(ПОРОД_ДРЕВ)</f>
        <v xml:space="preserve"> СОСНА </v>
      </c>
      <c r="M2" s="12">
        <f>IF(ДЛ&lt;10,ДЛ,ДЛ/1000)</f>
        <v>3</v>
      </c>
      <c r="N2" s="12">
        <f>ШИ/1000</f>
        <v>0.08</v>
      </c>
      <c r="O2" s="12">
        <f>ТЛ/1000</f>
        <v>0.03</v>
      </c>
      <c r="P2" s="12">
        <f>IF(OR(ISBLANK(ДЛ_П),ДЛ_П=0),"",ДЛ_П/1000)</f>
        <v>0.04</v>
      </c>
      <c r="Q2" s="12" t="str">
        <f>IF(OR(ISBLANK(ШИ_П),ШИ_П=0),"",ШИ_П/1000)</f>
        <v/>
      </c>
      <c r="R2" s="12" t="str">
        <f>IF(OR(ISBLANK(ТЛ_П),ТЛ_П),"",ТЛ_П/1000)</f>
        <v/>
      </c>
      <c r="S2" s="12" t="str">
        <f>IF(OR(ISBLANK(ДЛ_О),ДЛ_О=0),"",ДЛ_О/1000)</f>
        <v/>
      </c>
      <c r="T2" s="12" t="str">
        <f>IF(OR(ISBLANK(ШИ_О),ШИ_О=0),"",ШИ_О/1000)</f>
        <v/>
      </c>
      <c r="U2" s="12" t="str">
        <f>IF(OR(ISBLANK(ТЛ_О),ТЛ_О=0),"",ТЛ_О/1000)</f>
        <v/>
      </c>
      <c r="V2" s="12" t="s">
        <v>41</v>
      </c>
      <c r="W2" s="12" t="s">
        <v>41</v>
      </c>
      <c r="X2" s="1" t="s">
        <v>43</v>
      </c>
      <c r="Y2" s="1" t="s">
        <v>44</v>
      </c>
      <c r="Z2" s="33">
        <f>ROUND(IF(ДЛ&lt;10,ДЛ*1000,ДЛ)*ШИ*ТЛ*КОЛ*POWER(10,-9),3)</f>
        <v>33.502000000000002</v>
      </c>
      <c r="AA2" s="12">
        <f>КОЛ*ROUND((IF(ДЛ&lt;10,ДЛ*1000,ДЛ)+ДЛ_О+ДЛ_П)*(ШИ+ШИ_П+ШИ_О)*(ТЛ+ТЛ_П+ТЛ_О)*POWER(10,-9),-INT(LOG10(ABS(IF(ДЛ&lt;10,ДЛ*1000,ДЛ)*ШИ*ТЛ*POWER(10,-9))))+3)</f>
        <v>33.948288000000005</v>
      </c>
      <c r="AB2" s="1"/>
      <c r="AC2" s="1" t="s">
        <v>41</v>
      </c>
      <c r="AD2" s="12">
        <f>AA2</f>
        <v>33.948288000000005</v>
      </c>
      <c r="AE2" s="1" t="s">
        <v>45</v>
      </c>
      <c r="AF2" s="1" t="s">
        <v>46</v>
      </c>
      <c r="AG2" s="12" t="s">
        <v>41</v>
      </c>
      <c r="AH2" s="34">
        <f>ЦЕН</f>
        <v>160</v>
      </c>
      <c r="AI2" s="12" t="s">
        <v>41</v>
      </c>
      <c r="AJ2" s="12" t="s">
        <v>41</v>
      </c>
      <c r="AK2" s="1" t="s">
        <v>41</v>
      </c>
      <c r="AL2" s="1" t="s">
        <v>41</v>
      </c>
      <c r="AM2" s="1" t="s">
        <v>41</v>
      </c>
      <c r="AN2" s="11" t="s">
        <v>47</v>
      </c>
    </row>
    <row r="3" spans="1:40" ht="45" x14ac:dyDescent="0.25">
      <c r="A3" s="12" t="s">
        <v>40</v>
      </c>
      <c r="B3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"&amp;ЦЕН&amp;"ДОЛЛ.США/М3-"&amp;Z3&amp;"М3/С ПРЕДЕЛЬНЫМ ОТКЛОНЕНИЕМ ОТ НОМИНАЛЬНЫХ РАЗМЕРОВ"</f>
        <v>ДЛИНА 3000ММ(ОТКЛ.0,ПРИП.40), ТОЛЩИНА 30ММ(ОТКЛ.0), ШИРИНА 80ММ(ОТКЛ.0), 4653 ШТ, 160ДОЛЛ.США/М3-33.502М3/С ПРЕДЕЛЬНЫМ ОТКЛОНЕНИЕМ ОТ НОМИНАЛЬНЫХ РАЗМЕРОВ</v>
      </c>
      <c r="C3" s="1" t="str">
        <f>UPPER(ПОРОД_ДРЕВ)</f>
        <v xml:space="preserve"> СОСНА 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tr">
        <f>UPPER(ГОСТ)</f>
        <v>8486-86</v>
      </c>
      <c r="J3" s="50" t="str">
        <f>СОРТ</f>
        <v>1-3</v>
      </c>
      <c r="K3" s="1" t="str">
        <f>UPPER(СОРТИМЕНТ)</f>
        <v>ПИЛОМАТЕРИАЛ  ОБРЕЗНОЙ </v>
      </c>
      <c r="L3" s="1" t="str">
        <f>UPPER(ПОРОД_ДРЕВ)</f>
        <v xml:space="preserve"> СОСНА </v>
      </c>
      <c r="M3" s="12">
        <f>IF(ДЛ&lt;10,ДЛ,ДЛ/1000)</f>
        <v>3</v>
      </c>
      <c r="N3" s="12">
        <f>ШИ/1000</f>
        <v>0.08</v>
      </c>
      <c r="O3" s="12">
        <f>ТЛ/1000</f>
        <v>0.03</v>
      </c>
      <c r="P3" s="12">
        <f>IF(OR(ISBLANK(ДЛ_П),ДЛ_П=0),"",ДЛ_П/1000)</f>
        <v>0.04</v>
      </c>
      <c r="Q3" s="12" t="str">
        <f>IF(OR(ISBLANK(ШИ_П),ШИ_П=0),"",ШИ_П/1000)</f>
        <v/>
      </c>
      <c r="R3" s="12" t="str">
        <f>IF(OR(ISBLANK(ТЛ_П),ТЛ_П),"",ТЛ_П/1000)</f>
        <v/>
      </c>
      <c r="S3" s="12" t="str">
        <f>IF(OR(ISBLANK(ДЛ_О),ДЛ_О=0),"",ДЛ_О/1000)</f>
        <v/>
      </c>
      <c r="T3" s="12" t="str">
        <f>IF(OR(ISBLANK(ШИ_О),ШИ_О=0),"",ШИ_О/1000)</f>
        <v/>
      </c>
      <c r="U3" s="12" t="str">
        <f>IF(OR(ISBLANK(ТЛ_О),ТЛ_О=0),"",ТЛ_О/1000)</f>
        <v/>
      </c>
      <c r="V3" s="12" t="s">
        <v>41</v>
      </c>
      <c r="W3" s="12" t="s">
        <v>41</v>
      </c>
      <c r="X3" s="1" t="s">
        <v>43</v>
      </c>
      <c r="Y3" s="1" t="s">
        <v>44</v>
      </c>
      <c r="Z3" s="33">
        <f>ROUND(IF(ДЛ&lt;10,ДЛ*1000,ДЛ)*ШИ*ТЛ*КОЛ*POWER(10,-9),3)</f>
        <v>33.502000000000002</v>
      </c>
      <c r="AA3" s="12">
        <f>КОЛ*ROUND((IF(ДЛ&lt;10,ДЛ*1000,ДЛ)+ДЛ_О+ДЛ_П)*(ШИ+ШИ_П+ШИ_О)*(ТЛ+ТЛ_П+ТЛ_О)*POWER(10,-9),-INT(LOG10(ABS(IF(ДЛ&lt;10,ДЛ*1000,ДЛ)*ШИ*ТЛ*POWER(10,-9))))+3)</f>
        <v>33.948288000000005</v>
      </c>
      <c r="AB3" s="1"/>
      <c r="AC3" s="1" t="s">
        <v>41</v>
      </c>
      <c r="AD3" s="12">
        <f t="shared" ref="AD3:AD10" si="0">AA3</f>
        <v>33.948288000000005</v>
      </c>
      <c r="AE3" s="1" t="s">
        <v>45</v>
      </c>
      <c r="AF3" s="1" t="s">
        <v>46</v>
      </c>
      <c r="AG3" s="12" t="s">
        <v>41</v>
      </c>
      <c r="AH3" s="34">
        <f t="shared" ref="AH3:AH10" si="1">ЦЕН</f>
        <v>160</v>
      </c>
      <c r="AI3" s="12" t="s">
        <v>41</v>
      </c>
      <c r="AJ3" s="12" t="s">
        <v>41</v>
      </c>
      <c r="AK3" s="1" t="s">
        <v>41</v>
      </c>
      <c r="AL3" s="1" t="s">
        <v>41</v>
      </c>
      <c r="AM3" s="1" t="s">
        <v>41</v>
      </c>
      <c r="AN3" s="11" t="s">
        <v>47</v>
      </c>
    </row>
    <row r="4" spans="1:40" ht="45" x14ac:dyDescent="0.25">
      <c r="A4" s="12" t="s">
        <v>40</v>
      </c>
      <c r="B4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"&amp;ЦЕН&amp;"ДОЛЛ.США/М3-"&amp;Z4&amp;"М3/С ПРЕДЕЛЬНЫМ ОТКЛОНЕНИЕМ ОТ НОМИНАЛЬНЫХ РАЗМЕРОВ"</f>
        <v>ДЛИНА 3000ММ(ОТКЛ.0,ПРИП.40), ТОЛЩИНА 30ММ(ОТКЛ.0), ШИРИНА 80ММ(ОТКЛ.0), 4653 ШТ, 160ДОЛЛ.США/М3-33.502М3/С ПРЕДЕЛЬНЫМ ОТКЛОНЕНИЕМ ОТ НОМИНАЛЬНЫХ РАЗМЕРОВ</v>
      </c>
      <c r="C4" s="1" t="str">
        <f>UPPER(ПОРОД_ДРЕВ)</f>
        <v xml:space="preserve"> СОСНА 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tr">
        <f>UPPER(ГОСТ)</f>
        <v>8486-86</v>
      </c>
      <c r="J4" s="50" t="str">
        <f>СОРТ</f>
        <v>1-3</v>
      </c>
      <c r="K4" s="1" t="str">
        <f>UPPER(СОРТИМЕНТ)</f>
        <v>ПИЛОМАТЕРИАЛ  ОБРЕЗНОЙ </v>
      </c>
      <c r="L4" s="1" t="str">
        <f>UPPER(ПОРОД_ДРЕВ)</f>
        <v xml:space="preserve"> СОСНА </v>
      </c>
      <c r="M4" s="12">
        <f>IF(ДЛ&lt;10,ДЛ,ДЛ/1000)</f>
        <v>3</v>
      </c>
      <c r="N4" s="12">
        <f>ШИ/1000</f>
        <v>0.08</v>
      </c>
      <c r="O4" s="12">
        <f>ТЛ/1000</f>
        <v>0.03</v>
      </c>
      <c r="P4" s="12">
        <f>IF(OR(ISBLANK(ДЛ_П),ДЛ_П=0),"",ДЛ_П/1000)</f>
        <v>0.04</v>
      </c>
      <c r="Q4" s="12" t="str">
        <f>IF(OR(ISBLANK(ШИ_П),ШИ_П=0),"",ШИ_П/1000)</f>
        <v/>
      </c>
      <c r="R4" s="12" t="str">
        <f>IF(OR(ISBLANK(ТЛ_П),ТЛ_П),"",ТЛ_П/1000)</f>
        <v/>
      </c>
      <c r="S4" s="12" t="str">
        <f>IF(OR(ISBLANK(ДЛ_О),ДЛ_О=0),"",ДЛ_О/1000)</f>
        <v/>
      </c>
      <c r="T4" s="12" t="str">
        <f>IF(OR(ISBLANK(ШИ_О),ШИ_О=0),"",ШИ_О/1000)</f>
        <v/>
      </c>
      <c r="U4" s="12" t="str">
        <f>IF(OR(ISBLANK(ТЛ_О),ТЛ_О=0),"",ТЛ_О/1000)</f>
        <v/>
      </c>
      <c r="V4" s="12" t="s">
        <v>41</v>
      </c>
      <c r="W4" s="12" t="s">
        <v>41</v>
      </c>
      <c r="X4" s="1" t="s">
        <v>43</v>
      </c>
      <c r="Y4" s="1" t="s">
        <v>44</v>
      </c>
      <c r="Z4" s="33">
        <f>ROUND(IF(ДЛ&lt;10,ДЛ*1000,ДЛ)*ШИ*ТЛ*КОЛ*POWER(10,-9),3)</f>
        <v>33.502000000000002</v>
      </c>
      <c r="AA4" s="12">
        <f>КОЛ*ROUND((IF(ДЛ&lt;10,ДЛ*1000,ДЛ)+ДЛ_О+ДЛ_П)*(ШИ+ШИ_П+ШИ_О)*(ТЛ+ТЛ_П+ТЛ_О)*POWER(10,-9),-INT(LOG10(ABS(IF(ДЛ&lt;10,ДЛ*1000,ДЛ)*ШИ*ТЛ*POWER(10,-9))))+3)</f>
        <v>33.948288000000005</v>
      </c>
      <c r="AB4" s="1"/>
      <c r="AC4" s="1" t="s">
        <v>41</v>
      </c>
      <c r="AD4" s="12">
        <f t="shared" si="0"/>
        <v>33.948288000000005</v>
      </c>
      <c r="AE4" s="1" t="s">
        <v>45</v>
      </c>
      <c r="AF4" s="1" t="s">
        <v>46</v>
      </c>
      <c r="AG4" s="12" t="s">
        <v>41</v>
      </c>
      <c r="AH4" s="34">
        <f t="shared" si="1"/>
        <v>160</v>
      </c>
      <c r="AI4" s="12" t="s">
        <v>41</v>
      </c>
      <c r="AJ4" s="12" t="s">
        <v>41</v>
      </c>
      <c r="AK4" s="1" t="s">
        <v>41</v>
      </c>
      <c r="AL4" s="1" t="s">
        <v>41</v>
      </c>
      <c r="AM4" s="1" t="s">
        <v>41</v>
      </c>
      <c r="AN4" s="11" t="s">
        <v>47</v>
      </c>
    </row>
    <row r="5" spans="1:40" ht="45" x14ac:dyDescent="0.25">
      <c r="A5" s="12" t="s">
        <v>40</v>
      </c>
      <c r="B5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"&amp;ЦЕН&amp;"ДОЛЛ.США/М3-"&amp;Z5&amp;"М3/С ПРЕДЕЛЬНЫМ ОТКЛОНЕНИЕМ ОТ НОМИНАЛЬНЫХ РАЗМЕРОВ"</f>
        <v>ДЛИНА 3000ММ(ОТКЛ.0,ПРИП.40), ТОЛЩИНА 32ММ(ОТКЛ.0), ШИРИНА 82ММ(ОТКЛ.0), 4653 ШТ, 160ДОЛЛ.США/М3-36.628М3/С ПРЕДЕЛЬНЫМ ОТКЛОНЕНИЕМ ОТ НОМИНАЛЬНЫХ РАЗМЕРОВ</v>
      </c>
      <c r="C5" s="1" t="str">
        <f>UPPER(ПОРОД_ДРЕВ)</f>
        <v xml:space="preserve"> СОСНА 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tr">
        <f>UPPER(ГОСТ)</f>
        <v>8486-86</v>
      </c>
      <c r="J5" s="50" t="str">
        <f>СОРТ</f>
        <v>1-3</v>
      </c>
      <c r="K5" s="1" t="str">
        <f>UPPER(СОРТИМЕНТ)</f>
        <v>ПИЛОМАТЕРИАЛ  ОБРЕЗНОЙ </v>
      </c>
      <c r="L5" s="1" t="str">
        <f>UPPER(ПОРОД_ДРЕВ)</f>
        <v xml:space="preserve"> СОСНА </v>
      </c>
      <c r="M5" s="12">
        <f>IF(ДЛ&lt;10,ДЛ,ДЛ/1000)</f>
        <v>3</v>
      </c>
      <c r="N5" s="12">
        <f>ШИ/1000</f>
        <v>8.2000000000000003E-2</v>
      </c>
      <c r="O5" s="12">
        <f>ТЛ/1000</f>
        <v>3.2000000000000001E-2</v>
      </c>
      <c r="P5" s="12">
        <f>IF(OR(ISBLANK(ДЛ_П),ДЛ_П=0),"",ДЛ_П/1000)</f>
        <v>0.04</v>
      </c>
      <c r="Q5" s="12" t="str">
        <f>IF(OR(ISBLANK(ШИ_П),ШИ_П=0),"",ШИ_П/1000)</f>
        <v/>
      </c>
      <c r="R5" s="12" t="str">
        <f>IF(OR(ISBLANK(ТЛ_П),ТЛ_П),"",ТЛ_П/1000)</f>
        <v/>
      </c>
      <c r="S5" s="12" t="str">
        <f>IF(OR(ISBLANK(ДЛ_О),ДЛ_О=0),"",ДЛ_О/1000)</f>
        <v/>
      </c>
      <c r="T5" s="12" t="str">
        <f>IF(OR(ISBLANK(ШИ_О),ШИ_О=0),"",ШИ_О/1000)</f>
        <v/>
      </c>
      <c r="U5" s="12" t="str">
        <f>IF(OR(ISBLANK(ТЛ_О),ТЛ_О=0),"",ТЛ_О/1000)</f>
        <v/>
      </c>
      <c r="V5" s="12" t="s">
        <v>41</v>
      </c>
      <c r="W5" s="12" t="s">
        <v>41</v>
      </c>
      <c r="X5" s="1" t="s">
        <v>43</v>
      </c>
      <c r="Y5" s="1" t="s">
        <v>44</v>
      </c>
      <c r="Z5" s="33">
        <f>ROUND(IF(ДЛ&lt;10,ДЛ*1000,ДЛ)*ШИ*ТЛ*КОЛ*POWER(10,-9),3)</f>
        <v>36.628</v>
      </c>
      <c r="AA5" s="12">
        <f>КОЛ*ROUND((IF(ДЛ&lt;10,ДЛ*1000,ДЛ)+ДЛ_О+ДЛ_П)*(ШИ+ШИ_П+ШИ_О)*(ТЛ+ТЛ_П+ТЛ_О)*POWER(10,-9),-INT(LOG10(ABS(IF(ДЛ&lt;10,ДЛ*1000,ДЛ)*ШИ*ТЛ*POWER(10,-9))))+3)</f>
        <v>37.116980999999996</v>
      </c>
      <c r="AB5" s="1"/>
      <c r="AC5" s="1" t="s">
        <v>41</v>
      </c>
      <c r="AD5" s="12">
        <f t="shared" si="0"/>
        <v>37.116980999999996</v>
      </c>
      <c r="AE5" s="1" t="s">
        <v>45</v>
      </c>
      <c r="AF5" s="1" t="s">
        <v>46</v>
      </c>
      <c r="AG5" s="12" t="s">
        <v>41</v>
      </c>
      <c r="AH5" s="34">
        <f t="shared" si="1"/>
        <v>160</v>
      </c>
      <c r="AI5" s="12" t="s">
        <v>41</v>
      </c>
      <c r="AJ5" s="12" t="s">
        <v>41</v>
      </c>
      <c r="AK5" s="1" t="s">
        <v>41</v>
      </c>
      <c r="AL5" s="1" t="s">
        <v>41</v>
      </c>
      <c r="AM5" s="1" t="s">
        <v>41</v>
      </c>
      <c r="AN5" s="11" t="s">
        <v>47</v>
      </c>
    </row>
    <row r="6" spans="1:40" ht="45" x14ac:dyDescent="0.25">
      <c r="A6" s="12" t="s">
        <v>40</v>
      </c>
      <c r="B6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"&amp;ЦЕН&amp;"ДОЛЛ.США/М3-"&amp;Z6&amp;"М3/С ПРЕДЕЛЬНЫМ ОТКЛОНЕНИЕМ ОТ НОМИНАЛЬНЫХ РАЗМЕРОВ"</f>
        <v>ДЛИНА 3000ММ(ОТКЛ.0,ПРИП.40), ТОЛЩИНА 32ММ(ОТКЛ.0), ШИРИНА 82ММ(ОТКЛ.0), 4653 ШТ, 160ДОЛЛ.США/М3-36.628М3/С ПРЕДЕЛЬНЫМ ОТКЛОНЕНИЕМ ОТ НОМИНАЛЬНЫХ РАЗМЕРОВ</v>
      </c>
      <c r="C6" s="1" t="str">
        <f>UPPER(ПОРОД_ДРЕВ)</f>
        <v xml:space="preserve"> СОСНА 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tr">
        <f>UPPER(ГОСТ)</f>
        <v>8486-86</v>
      </c>
      <c r="J6" s="50" t="str">
        <f>СОРТ</f>
        <v>1-3</v>
      </c>
      <c r="K6" s="1" t="str">
        <f>UPPER(СОРТИМЕНТ)</f>
        <v>ПИЛОМАТЕРИАЛ  ОБРЕЗНОЙ </v>
      </c>
      <c r="L6" s="1" t="str">
        <f>UPPER(ПОРОД_ДРЕВ)</f>
        <v xml:space="preserve"> СОСНА </v>
      </c>
      <c r="M6" s="12">
        <f>IF(ДЛ&lt;10,ДЛ,ДЛ/1000)</f>
        <v>3</v>
      </c>
      <c r="N6" s="12">
        <f>ШИ/1000</f>
        <v>8.2000000000000003E-2</v>
      </c>
      <c r="O6" s="12">
        <f>ТЛ/1000</f>
        <v>3.2000000000000001E-2</v>
      </c>
      <c r="P6" s="12">
        <f>IF(OR(ISBLANK(ДЛ_П),ДЛ_П=0),"",ДЛ_П/1000)</f>
        <v>0.04</v>
      </c>
      <c r="Q6" s="12" t="str">
        <f>IF(OR(ISBLANK(ШИ_П),ШИ_П=0),"",ШИ_П/1000)</f>
        <v/>
      </c>
      <c r="R6" s="12" t="str">
        <f>IF(OR(ISBLANK(ТЛ_П),ТЛ_П),"",ТЛ_П/1000)</f>
        <v/>
      </c>
      <c r="S6" s="12" t="str">
        <f>IF(OR(ISBLANK(ДЛ_О),ДЛ_О=0),"",ДЛ_О/1000)</f>
        <v/>
      </c>
      <c r="T6" s="12" t="str">
        <f>IF(OR(ISBLANK(ШИ_О),ШИ_О=0),"",ШИ_О/1000)</f>
        <v/>
      </c>
      <c r="U6" s="12" t="str">
        <f>IF(OR(ISBLANK(ТЛ_О),ТЛ_О=0),"",ТЛ_О/1000)</f>
        <v/>
      </c>
      <c r="V6" s="12" t="s">
        <v>41</v>
      </c>
      <c r="W6" s="12" t="s">
        <v>41</v>
      </c>
      <c r="X6" s="1" t="s">
        <v>43</v>
      </c>
      <c r="Y6" s="1" t="s">
        <v>44</v>
      </c>
      <c r="Z6" s="33">
        <f>ROUND(IF(ДЛ&lt;10,ДЛ*1000,ДЛ)*ШИ*ТЛ*КОЛ*POWER(10,-9),3)</f>
        <v>36.628</v>
      </c>
      <c r="AA6" s="12">
        <f>КОЛ*ROUND((IF(ДЛ&lt;10,ДЛ*1000,ДЛ)+ДЛ_О+ДЛ_П)*(ШИ+ШИ_П+ШИ_О)*(ТЛ+ТЛ_П+ТЛ_О)*POWER(10,-9),-INT(LOG10(ABS(IF(ДЛ&lt;10,ДЛ*1000,ДЛ)*ШИ*ТЛ*POWER(10,-9))))+3)</f>
        <v>37.116980999999996</v>
      </c>
      <c r="AB6" s="1"/>
      <c r="AC6" s="1" t="s">
        <v>41</v>
      </c>
      <c r="AD6" s="12">
        <f t="shared" si="0"/>
        <v>37.116980999999996</v>
      </c>
      <c r="AE6" s="1" t="s">
        <v>45</v>
      </c>
      <c r="AF6" s="1" t="s">
        <v>46</v>
      </c>
      <c r="AG6" s="12" t="s">
        <v>41</v>
      </c>
      <c r="AH6" s="34">
        <f t="shared" si="1"/>
        <v>160</v>
      </c>
      <c r="AI6" s="12" t="s">
        <v>41</v>
      </c>
      <c r="AJ6" s="12" t="s">
        <v>41</v>
      </c>
      <c r="AK6" s="1" t="s">
        <v>41</v>
      </c>
      <c r="AL6" s="1" t="s">
        <v>41</v>
      </c>
      <c r="AM6" s="1" t="s">
        <v>41</v>
      </c>
      <c r="AN6" s="11" t="s">
        <v>47</v>
      </c>
    </row>
    <row r="7" spans="1:40" ht="45" x14ac:dyDescent="0.25">
      <c r="A7" s="12" t="s">
        <v>40</v>
      </c>
      <c r="B7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"&amp;ЦЕН&amp;"ДОЛЛ.США/М3-"&amp;Z7&amp;"М3/С ПРЕДЕЛЬНЫМ ОТКЛОНЕНИЕМ ОТ НОМИНАЛЬНЫХ РАЗМЕРОВ"</f>
        <v>ДЛИНА 3000ММ(ОТКЛ.0,ПРИП.40), ТОЛЩИНА 35ММ(ОТКЛ.0), ШИРИНА 85ММ(ОТКЛ.0), 4653 ШТ, 160ДОЛЛ.США/М3-41.528М3/С ПРЕДЕЛЬНЫМ ОТКЛОНЕНИЕМ ОТ НОМИНАЛЬНЫХ РАЗМЕРОВ</v>
      </c>
      <c r="C7" s="1" t="str">
        <f>UPPER(ПОРОД_ДРЕВ)</f>
        <v xml:space="preserve"> СОСНА 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tr">
        <f>UPPER(ГОСТ)</f>
        <v>8486-86</v>
      </c>
      <c r="J7" s="50" t="str">
        <f>СОРТ</f>
        <v>1-3</v>
      </c>
      <c r="K7" s="1" t="str">
        <f>UPPER(СОРТИМЕНТ)</f>
        <v>ПИЛОМАТЕРИАЛ  ОБРЕЗНОЙ </v>
      </c>
      <c r="L7" s="1" t="str">
        <f>UPPER(ПОРОД_ДРЕВ)</f>
        <v xml:space="preserve"> СОСНА </v>
      </c>
      <c r="M7" s="12">
        <f>IF(ДЛ&lt;10,ДЛ,ДЛ/1000)</f>
        <v>3</v>
      </c>
      <c r="N7" s="12">
        <f>ШИ/1000</f>
        <v>8.5000000000000006E-2</v>
      </c>
      <c r="O7" s="12">
        <f>ТЛ/1000</f>
        <v>3.5000000000000003E-2</v>
      </c>
      <c r="P7" s="12">
        <f>IF(OR(ISBLANK(ДЛ_П),ДЛ_П=0),"",ДЛ_П/1000)</f>
        <v>0.04</v>
      </c>
      <c r="Q7" s="12" t="str">
        <f>IF(OR(ISBLANK(ШИ_П),ШИ_П=0),"",ШИ_П/1000)</f>
        <v/>
      </c>
      <c r="R7" s="12" t="str">
        <f>IF(OR(ISBLANK(ТЛ_П),ТЛ_П),"",ТЛ_П/1000)</f>
        <v/>
      </c>
      <c r="S7" s="12" t="str">
        <f>IF(OR(ISBLANK(ДЛ_О),ДЛ_О=0),"",ДЛ_О/1000)</f>
        <v/>
      </c>
      <c r="T7" s="12" t="str">
        <f>IF(OR(ISBLANK(ШИ_О),ШИ_О=0),"",ШИ_О/1000)</f>
        <v/>
      </c>
      <c r="U7" s="12" t="str">
        <f>IF(OR(ISBLANK(ТЛ_О),ТЛ_О=0),"",ТЛ_О/1000)</f>
        <v/>
      </c>
      <c r="V7" s="12" t="s">
        <v>41</v>
      </c>
      <c r="W7" s="12" t="s">
        <v>41</v>
      </c>
      <c r="X7" s="1" t="s">
        <v>43</v>
      </c>
      <c r="Y7" s="1" t="s">
        <v>44</v>
      </c>
      <c r="Z7" s="33">
        <f>ROUND(IF(ДЛ&lt;10,ДЛ*1000,ДЛ)*ШИ*ТЛ*КОЛ*POWER(10,-9),3)</f>
        <v>41.527999999999999</v>
      </c>
      <c r="AA7" s="12">
        <f>КОЛ*ROUND((IF(ДЛ&lt;10,ДЛ*1000,ДЛ)+ДЛ_О+ДЛ_П)*(ШИ+ШИ_П+ШИ_О)*(ТЛ+ТЛ_П+ТЛ_О)*POWER(10,-9),-INT(LOG10(ABS(IF(ДЛ&lt;10,ДЛ*1000,ДЛ)*ШИ*ТЛ*POWER(10,-9))))+3)</f>
        <v>42.081732000000002</v>
      </c>
      <c r="AB7" s="1"/>
      <c r="AC7" s="1" t="s">
        <v>41</v>
      </c>
      <c r="AD7" s="12">
        <f t="shared" si="0"/>
        <v>42.081732000000002</v>
      </c>
      <c r="AE7" s="1" t="s">
        <v>45</v>
      </c>
      <c r="AF7" s="1" t="s">
        <v>46</v>
      </c>
      <c r="AG7" s="12" t="s">
        <v>41</v>
      </c>
      <c r="AH7" s="34">
        <f t="shared" si="1"/>
        <v>160</v>
      </c>
      <c r="AI7" s="12" t="s">
        <v>41</v>
      </c>
      <c r="AJ7" s="12" t="s">
        <v>41</v>
      </c>
      <c r="AK7" s="1" t="s">
        <v>41</v>
      </c>
      <c r="AL7" s="1" t="s">
        <v>41</v>
      </c>
      <c r="AM7" s="1" t="s">
        <v>41</v>
      </c>
      <c r="AN7" s="11" t="s">
        <v>47</v>
      </c>
    </row>
    <row r="8" spans="1:40" ht="45" x14ac:dyDescent="0.25">
      <c r="A8" s="12" t="s">
        <v>40</v>
      </c>
      <c r="B8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"&amp;ЦЕН&amp;"ДОЛЛ.США/М3-"&amp;Z8&amp;"М3/С ПРЕДЕЛЬНЫМ ОТКЛОНЕНИЕМ ОТ НОМИНАЛЬНЫХ РАЗМЕРОВ"</f>
        <v>ДЛИНА 3000ММ(ОТКЛ.0,ПРИП.40), ТОЛЩИНА 35ММ(ОТКЛ.0), ШИРИНА 85ММ(ОТКЛ.0), 4653 ШТ, 160ДОЛЛ.США/М3-41.528М3/С ПРЕДЕЛЬНЫМ ОТКЛОНЕНИЕМ ОТ НОМИНАЛЬНЫХ РАЗМЕРОВ</v>
      </c>
      <c r="C8" s="1" t="str">
        <f>UPPER(ПОРОД_ДРЕВ)</f>
        <v xml:space="preserve"> СОСНА 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tr">
        <f>UPPER(ГОСТ)</f>
        <v>8486-86</v>
      </c>
      <c r="J8" s="50" t="str">
        <f>СОРТ</f>
        <v>1-3</v>
      </c>
      <c r="K8" s="1" t="str">
        <f>UPPER(СОРТИМЕНТ)</f>
        <v>ПИЛОМАТЕРИАЛ  ОБРЕЗНОЙ </v>
      </c>
      <c r="L8" s="1" t="str">
        <f>UPPER(ПОРОД_ДРЕВ)</f>
        <v xml:space="preserve"> СОСНА </v>
      </c>
      <c r="M8" s="12">
        <f>IF(ДЛ&lt;10,ДЛ,ДЛ/1000)</f>
        <v>3</v>
      </c>
      <c r="N8" s="12">
        <f>ШИ/1000</f>
        <v>8.5000000000000006E-2</v>
      </c>
      <c r="O8" s="12">
        <f>ТЛ/1000</f>
        <v>3.5000000000000003E-2</v>
      </c>
      <c r="P8" s="12">
        <f>IF(OR(ISBLANK(ДЛ_П),ДЛ_П=0),"",ДЛ_П/1000)</f>
        <v>0.04</v>
      </c>
      <c r="Q8" s="12" t="str">
        <f>IF(OR(ISBLANK(ШИ_П),ШИ_П=0),"",ШИ_П/1000)</f>
        <v/>
      </c>
      <c r="R8" s="12" t="str">
        <f>IF(OR(ISBLANK(ТЛ_П),ТЛ_П),"",ТЛ_П/1000)</f>
        <v/>
      </c>
      <c r="S8" s="12" t="str">
        <f>IF(OR(ISBLANK(ДЛ_О),ДЛ_О=0),"",ДЛ_О/1000)</f>
        <v/>
      </c>
      <c r="T8" s="12" t="str">
        <f>IF(OR(ISBLANK(ШИ_О),ШИ_О=0),"",ШИ_О/1000)</f>
        <v/>
      </c>
      <c r="U8" s="12" t="str">
        <f>IF(OR(ISBLANK(ТЛ_О),ТЛ_О=0),"",ТЛ_О/1000)</f>
        <v/>
      </c>
      <c r="V8" s="12" t="s">
        <v>41</v>
      </c>
      <c r="W8" s="12" t="s">
        <v>41</v>
      </c>
      <c r="X8" s="1" t="s">
        <v>43</v>
      </c>
      <c r="Y8" s="1" t="s">
        <v>44</v>
      </c>
      <c r="Z8" s="33">
        <f>ROUND(IF(ДЛ&lt;10,ДЛ*1000,ДЛ)*ШИ*ТЛ*КОЛ*POWER(10,-9),3)</f>
        <v>41.527999999999999</v>
      </c>
      <c r="AA8" s="12">
        <f>КОЛ*ROUND((IF(ДЛ&lt;10,ДЛ*1000,ДЛ)+ДЛ_О+ДЛ_П)*(ШИ+ШИ_П+ШИ_О)*(ТЛ+ТЛ_П+ТЛ_О)*POWER(10,-9),-INT(LOG10(ABS(IF(ДЛ&lt;10,ДЛ*1000,ДЛ)*ШИ*ТЛ*POWER(10,-9))))+3)</f>
        <v>42.081732000000002</v>
      </c>
      <c r="AB8" s="1"/>
      <c r="AC8" s="1" t="s">
        <v>41</v>
      </c>
      <c r="AD8" s="12">
        <f t="shared" si="0"/>
        <v>42.081732000000002</v>
      </c>
      <c r="AE8" s="1" t="s">
        <v>45</v>
      </c>
      <c r="AF8" s="1" t="s">
        <v>46</v>
      </c>
      <c r="AG8" s="12" t="s">
        <v>41</v>
      </c>
      <c r="AH8" s="34">
        <f t="shared" si="1"/>
        <v>160</v>
      </c>
      <c r="AI8" s="12" t="s">
        <v>41</v>
      </c>
      <c r="AJ8" s="12" t="s">
        <v>41</v>
      </c>
      <c r="AK8" s="1" t="s">
        <v>41</v>
      </c>
      <c r="AL8" s="1" t="s">
        <v>41</v>
      </c>
      <c r="AM8" s="1" t="s">
        <v>41</v>
      </c>
      <c r="AN8" s="11" t="s">
        <v>47</v>
      </c>
    </row>
    <row r="9" spans="1:40" ht="45" x14ac:dyDescent="0.25">
      <c r="A9" s="12" t="s">
        <v>40</v>
      </c>
      <c r="B9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"&amp;ЦЕН&amp;"ДОЛЛ.США/М3-"&amp;Z9&amp;"М3/С ПРЕДЕЛЬНЫМ ОТКЛОНЕНИЕМ ОТ НОМИНАЛЬНЫХ РАЗМЕРОВ"</f>
        <v>ДЛИНА 3000ММ(ОТКЛ.0,ПРИП.40), ТОЛЩИНА 35ММ(ОТКЛ.0), ШИРИНА 85ММ(ОТКЛ.0), 4653 ШТ, 160ДОЛЛ.США/М3-41.528М3/С ПРЕДЕЛЬНЫМ ОТКЛОНЕНИЕМ ОТ НОМИНАЛЬНЫХ РАЗМЕРОВ</v>
      </c>
      <c r="C9" s="1" t="str">
        <f>UPPER(ПОРОД_ДРЕВ)</f>
        <v xml:space="preserve"> СОСНА 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tr">
        <f>UPPER(ГОСТ)</f>
        <v>8486-86</v>
      </c>
      <c r="J9" s="50" t="str">
        <f>СОРТ</f>
        <v>1-3</v>
      </c>
      <c r="K9" s="1" t="str">
        <f>UPPER(СОРТИМЕНТ)</f>
        <v>ПИЛОМАТЕРИАЛ  ОБРЕЗНОЙ </v>
      </c>
      <c r="L9" s="1" t="str">
        <f>UPPER(ПОРОД_ДРЕВ)</f>
        <v xml:space="preserve"> СОСНА </v>
      </c>
      <c r="M9" s="12">
        <f>IF(ДЛ&lt;10,ДЛ,ДЛ/1000)</f>
        <v>3</v>
      </c>
      <c r="N9" s="12">
        <f>ШИ/1000</f>
        <v>8.5000000000000006E-2</v>
      </c>
      <c r="O9" s="12">
        <f>ТЛ/1000</f>
        <v>3.5000000000000003E-2</v>
      </c>
      <c r="P9" s="12">
        <f>IF(OR(ISBLANK(ДЛ_П),ДЛ_П=0),"",ДЛ_П/1000)</f>
        <v>0.04</v>
      </c>
      <c r="Q9" s="12" t="str">
        <f>IF(OR(ISBLANK(ШИ_П),ШИ_П=0),"",ШИ_П/1000)</f>
        <v/>
      </c>
      <c r="R9" s="12" t="str">
        <f>IF(OR(ISBLANK(ТЛ_П),ТЛ_П),"",ТЛ_П/1000)</f>
        <v/>
      </c>
      <c r="S9" s="12" t="str">
        <f>IF(OR(ISBLANK(ДЛ_О),ДЛ_О=0),"",ДЛ_О/1000)</f>
        <v/>
      </c>
      <c r="T9" s="12" t="str">
        <f>IF(OR(ISBLANK(ШИ_О),ШИ_О=0),"",ШИ_О/1000)</f>
        <v/>
      </c>
      <c r="U9" s="12" t="str">
        <f>IF(OR(ISBLANK(ТЛ_О),ТЛ_О=0),"",ТЛ_О/1000)</f>
        <v/>
      </c>
      <c r="V9" s="12" t="s">
        <v>41</v>
      </c>
      <c r="W9" s="12" t="s">
        <v>41</v>
      </c>
      <c r="X9" s="1" t="s">
        <v>43</v>
      </c>
      <c r="Y9" s="1" t="s">
        <v>44</v>
      </c>
      <c r="Z9" s="33">
        <f>ROUND(IF(ДЛ&lt;10,ДЛ*1000,ДЛ)*ШИ*ТЛ*КОЛ*POWER(10,-9),3)</f>
        <v>41.527999999999999</v>
      </c>
      <c r="AA9" s="12">
        <f>КОЛ*ROUND((IF(ДЛ&lt;10,ДЛ*1000,ДЛ)+ДЛ_О+ДЛ_П)*(ШИ+ШИ_П+ШИ_О)*(ТЛ+ТЛ_П+ТЛ_О)*POWER(10,-9),-INT(LOG10(ABS(IF(ДЛ&lt;10,ДЛ*1000,ДЛ)*ШИ*ТЛ*POWER(10,-9))))+3)</f>
        <v>42.081732000000002</v>
      </c>
      <c r="AB9" s="1"/>
      <c r="AC9" s="1" t="s">
        <v>41</v>
      </c>
      <c r="AD9" s="12">
        <f t="shared" si="0"/>
        <v>42.081732000000002</v>
      </c>
      <c r="AE9" s="1" t="s">
        <v>45</v>
      </c>
      <c r="AF9" s="1" t="s">
        <v>46</v>
      </c>
      <c r="AG9" s="12" t="s">
        <v>41</v>
      </c>
      <c r="AH9" s="34">
        <f t="shared" si="1"/>
        <v>160</v>
      </c>
      <c r="AI9" s="12" t="s">
        <v>41</v>
      </c>
      <c r="AJ9" s="12" t="s">
        <v>41</v>
      </c>
      <c r="AK9" s="1" t="s">
        <v>41</v>
      </c>
      <c r="AL9" s="1" t="s">
        <v>41</v>
      </c>
      <c r="AM9" s="1" t="s">
        <v>41</v>
      </c>
      <c r="AN9" s="11" t="s">
        <v>47</v>
      </c>
    </row>
    <row r="10" spans="1:40" ht="45" x14ac:dyDescent="0.25">
      <c r="A10" s="12" t="s">
        <v>40</v>
      </c>
      <c r="B10" s="1" t="str">
        <f>"ДЛИНА " &amp; IF(ДЛ&lt;10,ДЛ*1000,ДЛ) &amp; "ММ" &amp;"(" &amp;"ОТКЛ."&amp; IF(ISBLANK(ДЛ_О),0,ДЛ_О)&amp; IF(ISBLANK(ДЛ_П),"",",ПРИП."&amp;ДЛ_П)&amp;")"&amp;", ТОЛЩИНА "&amp;ТЛ&amp;"ММ" &amp;"(" &amp;"ОТКЛ."&amp; IF(ISBLANK(ТЛ_О),0,ТЛ_О)&amp; IF(ISBLANK(ТЛ_П),"",",ПРИП."&amp;ТЛ_П)&amp;")"&amp;", ШИРИНА "&amp;ШИ&amp;"ММ" &amp;"(" &amp;"ОТКЛ."&amp; IF(ISBLANK(ШИ_О),0,ШИ_О)&amp; IF(ISBLANK(ШИ_П),"",",ПРИП."&amp;ШИ_П)&amp;")"&amp;", "&amp;КОЛ&amp;" ШТ, "&amp;ЦЕН&amp;"ДОЛЛ.США/М3-"&amp;Z10&amp;"М3/С ПРЕДЕЛЬНЫМ ОТКЛОНЕНИЕМ ОТ НОМИНАЛЬНЫХ РАЗМЕРОВ"</f>
        <v>ДЛИНА 3000ММ(ОТКЛ.0,ПРИП.40), ТОЛЩИНА 35ММ(ОТКЛ.0), ШИРИНА 85ММ(ОТКЛ.0), 4653 ШТ, 160ДОЛЛ.США/М3-41.528М3/С ПРЕДЕЛЬНЫМ ОТКЛОНЕНИЕМ ОТ НОМИНАЛЬНЫХ РАЗМЕРОВ</v>
      </c>
      <c r="C10" s="1" t="str">
        <f>UPPER(ПОРОД_ДРЕВ)</f>
        <v xml:space="preserve"> СОСНА 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tr">
        <f>UPPER(ГОСТ)</f>
        <v>8486-86</v>
      </c>
      <c r="J10" s="50" t="str">
        <f>СОРТ</f>
        <v>1-3</v>
      </c>
      <c r="K10" s="1" t="str">
        <f>UPPER(СОРТИМЕНТ)</f>
        <v>ПИЛОМАТЕРИАЛ  ОБРЕЗНОЙ </v>
      </c>
      <c r="L10" s="1" t="str">
        <f>UPPER(ПОРОД_ДРЕВ)</f>
        <v xml:space="preserve"> СОСНА </v>
      </c>
      <c r="M10" s="12">
        <f>IF(ДЛ&lt;10,ДЛ,ДЛ/1000)</f>
        <v>3</v>
      </c>
      <c r="N10" s="12">
        <f>ШИ/1000</f>
        <v>8.5000000000000006E-2</v>
      </c>
      <c r="O10" s="12">
        <f>ТЛ/1000</f>
        <v>3.5000000000000003E-2</v>
      </c>
      <c r="P10" s="12">
        <f>IF(OR(ISBLANK(ДЛ_П),ДЛ_П=0),"",ДЛ_П/1000)</f>
        <v>0.04</v>
      </c>
      <c r="Q10" s="12" t="str">
        <f>IF(OR(ISBLANK(ШИ_П),ШИ_П=0),"",ШИ_П/1000)</f>
        <v/>
      </c>
      <c r="R10" s="12" t="str">
        <f>IF(OR(ISBLANK(ТЛ_П),ТЛ_П),"",ТЛ_П/1000)</f>
        <v/>
      </c>
      <c r="S10" s="12" t="str">
        <f>IF(OR(ISBLANK(ДЛ_О),ДЛ_О=0),"",ДЛ_О/1000)</f>
        <v/>
      </c>
      <c r="T10" s="12" t="str">
        <f>IF(OR(ISBLANK(ШИ_О),ШИ_О=0),"",ШИ_О/1000)</f>
        <v/>
      </c>
      <c r="U10" s="12" t="str">
        <f>IF(OR(ISBLANK(ТЛ_О),ТЛ_О=0),"",ТЛ_О/1000)</f>
        <v/>
      </c>
      <c r="V10" s="12" t="s">
        <v>41</v>
      </c>
      <c r="W10" s="12" t="s">
        <v>41</v>
      </c>
      <c r="X10" s="1" t="s">
        <v>43</v>
      </c>
      <c r="Y10" s="1" t="s">
        <v>44</v>
      </c>
      <c r="Z10" s="33">
        <f>ROUND(IF(ДЛ&lt;10,ДЛ*1000,ДЛ)*ШИ*ТЛ*КОЛ*POWER(10,-9),3)</f>
        <v>41.527999999999999</v>
      </c>
      <c r="AA10" s="12">
        <f>КОЛ*ROUND((IF(ДЛ&lt;10,ДЛ*1000,ДЛ)+ДЛ_О+ДЛ_П)*(ШИ+ШИ_П+ШИ_О)*(ТЛ+ТЛ_П+ТЛ_О)*POWER(10,-9),-INT(LOG10(ABS(IF(ДЛ&lt;10,ДЛ*1000,ДЛ)*ШИ*ТЛ*POWER(10,-9))))+3)</f>
        <v>42.081732000000002</v>
      </c>
      <c r="AB10" s="1"/>
      <c r="AC10" s="1" t="s">
        <v>41</v>
      </c>
      <c r="AD10" s="12">
        <f t="shared" si="0"/>
        <v>42.081732000000002</v>
      </c>
      <c r="AE10" s="1" t="s">
        <v>45</v>
      </c>
      <c r="AF10" s="1" t="s">
        <v>46</v>
      </c>
      <c r="AG10" s="12" t="s">
        <v>41</v>
      </c>
      <c r="AH10" s="34">
        <f t="shared" si="1"/>
        <v>160</v>
      </c>
      <c r="AI10" s="12" t="s">
        <v>41</v>
      </c>
      <c r="AJ10" s="12" t="s">
        <v>41</v>
      </c>
      <c r="AK10" s="1" t="s">
        <v>41</v>
      </c>
      <c r="AL10" s="1" t="s">
        <v>41</v>
      </c>
      <c r="AM10" s="1" t="s">
        <v>41</v>
      </c>
      <c r="AN10" s="11" t="s">
        <v>47</v>
      </c>
    </row>
    <row r="11" spans="1:40" x14ac:dyDescent="0.25">
      <c r="A11" s="12"/>
      <c r="B11" s="1"/>
      <c r="C11" s="1"/>
      <c r="D11" s="1"/>
      <c r="E11" s="1"/>
      <c r="F11" s="1"/>
      <c r="G11" s="1"/>
      <c r="H11" s="1"/>
      <c r="I11" s="1"/>
      <c r="J11" s="50"/>
      <c r="K11" s="1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"/>
      <c r="Y11" s="1"/>
      <c r="Z11" s="33"/>
      <c r="AA11" s="12"/>
      <c r="AB11" s="1"/>
      <c r="AC11" s="1"/>
      <c r="AD11" s="12"/>
      <c r="AE11" s="1"/>
      <c r="AF11" s="1"/>
      <c r="AG11" s="12"/>
      <c r="AH11" s="34"/>
      <c r="AI11" s="12"/>
      <c r="AJ11" s="12"/>
      <c r="AK11" s="1"/>
      <c r="AL11" s="1"/>
      <c r="AM11" s="1"/>
      <c r="AN11" s="11"/>
    </row>
    <row r="12" spans="1:40" x14ac:dyDescent="0.25">
      <c r="A12" s="12"/>
      <c r="B12" s="1"/>
      <c r="C12" s="1"/>
      <c r="D12" s="1"/>
      <c r="E12" s="1"/>
      <c r="F12" s="1"/>
      <c r="G12" s="1"/>
      <c r="H12" s="1"/>
      <c r="I12" s="1"/>
      <c r="J12" s="50"/>
      <c r="K12" s="1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"/>
      <c r="Y12" s="1"/>
      <c r="Z12" s="33"/>
      <c r="AA12" s="12"/>
      <c r="AB12" s="1"/>
      <c r="AC12" s="1"/>
      <c r="AD12" s="12"/>
      <c r="AE12" s="1"/>
      <c r="AF12" s="1"/>
      <c r="AG12" s="12"/>
      <c r="AH12" s="34"/>
      <c r="AI12" s="12"/>
      <c r="AJ12" s="12"/>
      <c r="AK12" s="1"/>
      <c r="AL12" s="1"/>
      <c r="AM12" s="1"/>
      <c r="AN12" s="11"/>
    </row>
    <row r="13" spans="1:40" x14ac:dyDescent="0.25">
      <c r="A13" s="12"/>
      <c r="B13" s="1"/>
      <c r="C13" s="1"/>
      <c r="D13" s="1"/>
      <c r="E13" s="1"/>
      <c r="F13" s="1"/>
      <c r="G13" s="1"/>
      <c r="H13" s="1"/>
      <c r="I13" s="1"/>
      <c r="J13" s="50"/>
      <c r="K13" s="1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"/>
      <c r="Y13" s="1"/>
      <c r="Z13" s="33"/>
      <c r="AA13" s="12"/>
      <c r="AB13" s="1"/>
      <c r="AC13" s="1"/>
      <c r="AD13" s="12"/>
      <c r="AE13" s="1"/>
      <c r="AF13" s="1"/>
      <c r="AG13" s="12"/>
      <c r="AH13" s="34"/>
      <c r="AI13" s="12"/>
      <c r="AJ13" s="12"/>
      <c r="AK13" s="1"/>
      <c r="AL13" s="1"/>
      <c r="AM13" s="1"/>
      <c r="AN13" s="11"/>
    </row>
    <row r="14" spans="1:40" x14ac:dyDescent="0.25">
      <c r="A14" s="12"/>
      <c r="B14" s="1"/>
      <c r="C14" s="1"/>
      <c r="D14" s="1"/>
      <c r="E14" s="1"/>
      <c r="F14" s="1"/>
      <c r="G14" s="1"/>
      <c r="H14" s="1"/>
      <c r="I14" s="1"/>
      <c r="J14" s="50"/>
      <c r="K14" s="1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"/>
      <c r="Y14" s="1"/>
      <c r="Z14" s="33"/>
      <c r="AA14" s="12"/>
      <c r="AB14" s="1"/>
      <c r="AC14" s="1"/>
      <c r="AD14" s="12"/>
      <c r="AE14" s="1"/>
      <c r="AF14" s="1"/>
      <c r="AG14" s="12"/>
      <c r="AH14" s="34"/>
      <c r="AI14" s="12"/>
      <c r="AJ14" s="12"/>
      <c r="AK14" s="1"/>
      <c r="AL14" s="1"/>
      <c r="AM14" s="1"/>
      <c r="AN14" s="11"/>
    </row>
    <row r="15" spans="1:40" x14ac:dyDescent="0.25">
      <c r="A15" s="12"/>
      <c r="B15" s="1"/>
      <c r="C15" s="1"/>
      <c r="D15" s="1"/>
      <c r="E15" s="1"/>
      <c r="F15" s="1"/>
      <c r="G15" s="1"/>
      <c r="H15" s="1"/>
      <c r="I15" s="1"/>
      <c r="J15" s="50"/>
      <c r="K15" s="1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"/>
      <c r="Y15" s="1"/>
      <c r="Z15" s="33"/>
      <c r="AA15" s="12"/>
      <c r="AB15" s="1"/>
      <c r="AC15" s="1"/>
      <c r="AD15" s="12"/>
      <c r="AE15" s="1"/>
      <c r="AF15" s="1"/>
      <c r="AG15" s="12"/>
      <c r="AH15" s="34"/>
      <c r="AI15" s="12"/>
      <c r="AJ15" s="12"/>
      <c r="AK15" s="1"/>
      <c r="AL15" s="1"/>
      <c r="AM15" s="1"/>
      <c r="AN15" s="11"/>
    </row>
    <row r="16" spans="1:40" x14ac:dyDescent="0.25">
      <c r="A16" s="12"/>
      <c r="B16" s="1"/>
      <c r="C16" s="1"/>
      <c r="D16" s="1"/>
      <c r="E16" s="1"/>
      <c r="F16" s="1"/>
      <c r="G16" s="1"/>
      <c r="H16" s="1"/>
      <c r="I16" s="1"/>
      <c r="J16" s="50"/>
      <c r="K16" s="1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"/>
      <c r="Y16" s="1"/>
      <c r="Z16" s="33"/>
      <c r="AA16" s="12"/>
      <c r="AB16" s="1"/>
      <c r="AC16" s="1"/>
      <c r="AD16" s="12"/>
      <c r="AE16" s="1"/>
      <c r="AF16" s="1"/>
      <c r="AG16" s="12"/>
      <c r="AH16" s="34"/>
      <c r="AI16" s="12"/>
      <c r="AJ16" s="12"/>
      <c r="AK16" s="1"/>
      <c r="AL16" s="1"/>
      <c r="AM16" s="1"/>
      <c r="AN16" s="11"/>
    </row>
    <row r="17" spans="1:40" x14ac:dyDescent="0.25">
      <c r="A17" s="12"/>
      <c r="B17" s="1"/>
      <c r="C17" s="1"/>
      <c r="D17" s="1"/>
      <c r="E17" s="1"/>
      <c r="F17" s="1"/>
      <c r="G17" s="1"/>
      <c r="H17" s="1"/>
      <c r="I17" s="1"/>
      <c r="J17" s="50"/>
      <c r="K17" s="1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"/>
      <c r="Y17" s="1"/>
      <c r="Z17" s="33"/>
      <c r="AA17" s="12"/>
      <c r="AB17" s="1"/>
      <c r="AC17" s="1"/>
      <c r="AD17" s="12"/>
      <c r="AE17" s="1"/>
      <c r="AF17" s="1"/>
      <c r="AG17" s="12"/>
      <c r="AH17" s="34"/>
      <c r="AI17" s="12"/>
      <c r="AJ17" s="12"/>
      <c r="AK17" s="1"/>
      <c r="AL17" s="1"/>
      <c r="AM17" s="1"/>
      <c r="AN17" s="11"/>
    </row>
    <row r="18" spans="1:40" x14ac:dyDescent="0.25">
      <c r="A18" s="12"/>
      <c r="B18" s="1"/>
      <c r="C18" s="1"/>
      <c r="D18" s="1"/>
      <c r="E18" s="1"/>
      <c r="F18" s="1"/>
      <c r="G18" s="1"/>
      <c r="H18" s="1"/>
      <c r="I18" s="1"/>
      <c r="J18" s="50"/>
      <c r="K18" s="1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"/>
      <c r="Y18" s="1"/>
      <c r="Z18" s="33"/>
      <c r="AA18" s="12"/>
      <c r="AB18" s="1"/>
      <c r="AC18" s="1"/>
      <c r="AD18" s="12"/>
      <c r="AE18" s="1"/>
      <c r="AF18" s="1"/>
      <c r="AG18" s="12"/>
      <c r="AH18" s="34"/>
      <c r="AI18" s="12"/>
      <c r="AJ18" s="12"/>
      <c r="AK18" s="1"/>
      <c r="AL18" s="1"/>
      <c r="AM18" s="1"/>
      <c r="AN18" s="11"/>
    </row>
    <row r="19" spans="1:40" x14ac:dyDescent="0.25">
      <c r="A19" s="12"/>
      <c r="B19" s="1"/>
      <c r="C19" s="1"/>
      <c r="D19" s="1"/>
      <c r="E19" s="1"/>
      <c r="F19" s="1"/>
      <c r="G19" s="1"/>
      <c r="H19" s="1"/>
      <c r="I19" s="1"/>
      <c r="J19" s="50"/>
      <c r="K19" s="1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"/>
      <c r="Y19" s="1"/>
      <c r="Z19" s="33"/>
      <c r="AA19" s="12"/>
      <c r="AB19" s="1"/>
      <c r="AC19" s="1"/>
      <c r="AD19" s="12"/>
      <c r="AE19" s="1"/>
      <c r="AF19" s="1"/>
      <c r="AG19" s="12"/>
      <c r="AH19" s="34"/>
      <c r="AI19" s="12"/>
      <c r="AJ19" s="12"/>
      <c r="AK19" s="1"/>
      <c r="AL19" s="1"/>
      <c r="AM19" s="1"/>
      <c r="AN19" s="11"/>
    </row>
    <row r="20" spans="1:40" x14ac:dyDescent="0.25">
      <c r="A20" s="12"/>
      <c r="B20" s="1"/>
      <c r="C20" s="1"/>
      <c r="D20" s="1"/>
      <c r="E20" s="1"/>
      <c r="F20" s="1"/>
      <c r="G20" s="1"/>
      <c r="H20" s="1"/>
      <c r="I20" s="1"/>
      <c r="J20" s="50"/>
      <c r="K20" s="1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"/>
      <c r="Y20" s="1"/>
      <c r="Z20" s="33"/>
      <c r="AA20" s="12"/>
      <c r="AB20" s="1"/>
      <c r="AC20" s="1"/>
      <c r="AD20" s="12"/>
      <c r="AE20" s="1"/>
      <c r="AF20" s="1"/>
      <c r="AG20" s="12"/>
      <c r="AH20" s="34"/>
      <c r="AI20" s="12"/>
      <c r="AJ20" s="12"/>
      <c r="AK20" s="1"/>
      <c r="AL20" s="1"/>
      <c r="AM20" s="1"/>
      <c r="AN20" s="11"/>
    </row>
    <row r="21" spans="1:40" x14ac:dyDescent="0.25">
      <c r="A21" s="12"/>
      <c r="B21" s="1"/>
      <c r="C21" s="1"/>
      <c r="D21" s="1"/>
      <c r="E21" s="1"/>
      <c r="F21" s="1"/>
      <c r="G21" s="1"/>
      <c r="H21" s="1"/>
      <c r="I21" s="1"/>
      <c r="J21" s="50"/>
      <c r="K21" s="1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"/>
      <c r="Y21" s="1"/>
      <c r="Z21" s="33"/>
      <c r="AA21" s="12"/>
      <c r="AB21" s="1"/>
      <c r="AC21" s="1"/>
      <c r="AD21" s="12"/>
      <c r="AE21" s="1"/>
      <c r="AF21" s="1"/>
      <c r="AG21" s="12"/>
      <c r="AH21" s="34"/>
      <c r="AI21" s="12"/>
      <c r="AJ21" s="12"/>
      <c r="AK21" s="1"/>
      <c r="AL21" s="1"/>
      <c r="AM21" s="1"/>
      <c r="AN2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38D-F6A5-497F-8C62-877D68511ADA}">
  <sheetPr codeName="Лист3"/>
  <dimension ref="A1:M22"/>
  <sheetViews>
    <sheetView topLeftCell="A7" workbookViewId="0">
      <selection activeCell="B16" sqref="B16"/>
    </sheetView>
  </sheetViews>
  <sheetFormatPr defaultRowHeight="15" x14ac:dyDescent="0.25"/>
  <cols>
    <col min="1" max="1" width="12" style="13" customWidth="1"/>
    <col min="2" max="2" width="10.85546875" style="13" customWidth="1"/>
    <col min="3" max="3" width="13.5703125" style="13" customWidth="1"/>
    <col min="4" max="4" width="10.7109375" style="13" customWidth="1"/>
    <col min="5" max="5" width="15.28515625" style="13" customWidth="1"/>
    <col min="6" max="6" width="16.28515625" style="13" customWidth="1"/>
    <col min="7" max="7" width="16.85546875" style="13" customWidth="1"/>
    <col min="8" max="8" width="11.140625" style="13" customWidth="1"/>
    <col min="9" max="9" width="10.85546875" style="13" customWidth="1"/>
    <col min="10" max="10" width="13.140625" style="13" customWidth="1"/>
    <col min="11" max="11" width="9.140625" style="13"/>
    <col min="12" max="12" width="14.42578125" style="13" customWidth="1"/>
    <col min="13" max="16384" width="9.140625" style="13"/>
  </cols>
  <sheetData>
    <row r="1" spans="1:13" ht="18.75" x14ac:dyDescent="0.25">
      <c r="A1" s="6"/>
      <c r="B1" s="7"/>
      <c r="C1" s="7"/>
      <c r="D1" s="14"/>
      <c r="E1" s="3"/>
      <c r="F1" s="3"/>
      <c r="G1" s="3"/>
      <c r="H1" s="3"/>
      <c r="I1" s="2"/>
      <c r="J1" s="2"/>
      <c r="K1" s="2"/>
      <c r="L1" s="2"/>
      <c r="M1" s="2"/>
    </row>
    <row r="2" spans="1:13" ht="18.75" x14ac:dyDescent="0.3">
      <c r="A2" s="8"/>
      <c r="B2" s="8"/>
      <c r="C2" s="47" t="s">
        <v>48</v>
      </c>
      <c r="D2" s="47"/>
      <c r="E2" s="47"/>
      <c r="F2" s="47"/>
      <c r="G2" s="47"/>
      <c r="H2" s="47"/>
      <c r="I2" s="47"/>
      <c r="J2" s="47"/>
      <c r="K2" s="8"/>
      <c r="L2" s="8"/>
      <c r="M2" s="8"/>
    </row>
    <row r="3" spans="1:13" ht="18.75" x14ac:dyDescent="0.3">
      <c r="A3" s="8"/>
      <c r="B3" s="8"/>
      <c r="C3" s="47" t="s">
        <v>49</v>
      </c>
      <c r="D3" s="47"/>
      <c r="E3" s="47"/>
      <c r="F3" s="47"/>
      <c r="G3" s="47"/>
      <c r="H3" s="47"/>
      <c r="I3" s="47"/>
      <c r="J3" s="47"/>
      <c r="K3" s="8"/>
      <c r="L3" s="8"/>
      <c r="M3" s="8"/>
    </row>
    <row r="4" spans="1:13" ht="18.75" x14ac:dyDescent="0.3">
      <c r="A4" s="8"/>
      <c r="B4" s="8"/>
      <c r="C4" s="15"/>
      <c r="D4" s="15"/>
      <c r="E4" s="15"/>
      <c r="F4" s="15"/>
      <c r="G4" s="15"/>
      <c r="H4" s="15"/>
      <c r="I4" s="15"/>
      <c r="J4" s="15"/>
      <c r="K4" s="8"/>
      <c r="L4" s="8"/>
      <c r="M4" s="8"/>
    </row>
    <row r="5" spans="1:13" ht="18" x14ac:dyDescent="0.25">
      <c r="A5" s="8"/>
      <c r="B5" s="8"/>
      <c r="C5" s="8"/>
      <c r="D5" s="4" t="s">
        <v>50</v>
      </c>
      <c r="E5" s="4"/>
      <c r="F5" s="48">
        <v>43928</v>
      </c>
      <c r="G5" s="48"/>
      <c r="H5" s="48"/>
      <c r="I5" s="16"/>
      <c r="J5" s="8"/>
      <c r="K5" s="8"/>
      <c r="L5" s="8"/>
      <c r="M5" s="8"/>
    </row>
    <row r="6" spans="1:13" ht="18" x14ac:dyDescent="0.25">
      <c r="A6" s="39" t="s">
        <v>51</v>
      </c>
      <c r="B6" s="39"/>
      <c r="C6" s="39"/>
      <c r="D6" s="39" t="s">
        <v>52</v>
      </c>
      <c r="E6" s="39"/>
      <c r="F6" s="39"/>
      <c r="G6" s="39"/>
      <c r="H6" s="39"/>
      <c r="I6" s="39"/>
      <c r="J6" s="39"/>
      <c r="K6" s="39"/>
      <c r="L6" s="8"/>
      <c r="M6" s="8"/>
    </row>
    <row r="7" spans="1:13" ht="18" x14ac:dyDescent="0.25">
      <c r="A7" s="39" t="s">
        <v>53</v>
      </c>
      <c r="B7" s="39"/>
      <c r="C7" s="39"/>
      <c r="D7" s="39" t="s">
        <v>54</v>
      </c>
      <c r="E7" s="39"/>
      <c r="F7" s="39"/>
      <c r="G7" s="39"/>
      <c r="H7" s="39"/>
      <c r="I7" s="39"/>
      <c r="J7" s="39"/>
      <c r="K7" s="39"/>
      <c r="L7" s="8"/>
      <c r="M7" s="8"/>
    </row>
    <row r="8" spans="1:13" ht="18" x14ac:dyDescent="0.25">
      <c r="A8" s="39" t="s">
        <v>55</v>
      </c>
      <c r="B8" s="39"/>
      <c r="C8" s="39"/>
      <c r="D8" s="39" t="s">
        <v>56</v>
      </c>
      <c r="E8" s="39"/>
      <c r="F8" s="39"/>
      <c r="G8" s="39"/>
      <c r="H8" s="39"/>
      <c r="I8" s="39"/>
      <c r="J8" s="39"/>
      <c r="K8" s="39"/>
      <c r="L8" s="8"/>
      <c r="M8" s="8"/>
    </row>
    <row r="9" spans="1:13" ht="18" x14ac:dyDescent="0.25">
      <c r="A9" s="39" t="s">
        <v>57</v>
      </c>
      <c r="B9" s="39"/>
      <c r="C9" s="39"/>
      <c r="D9" s="39" t="s">
        <v>58</v>
      </c>
      <c r="E9" s="39"/>
      <c r="F9" s="39"/>
      <c r="G9" s="39"/>
      <c r="H9" s="39"/>
      <c r="I9" s="39"/>
      <c r="J9" s="39"/>
      <c r="K9" s="39"/>
      <c r="L9" s="8"/>
      <c r="M9" s="8"/>
    </row>
    <row r="10" spans="1:13" ht="18" x14ac:dyDescent="0.25">
      <c r="A10" s="39" t="s">
        <v>59</v>
      </c>
      <c r="B10" s="39"/>
      <c r="C10" s="39"/>
      <c r="D10" s="5" t="s">
        <v>42</v>
      </c>
      <c r="E10" s="5"/>
      <c r="F10" s="5"/>
      <c r="G10" s="5"/>
      <c r="H10" s="5"/>
      <c r="I10" s="5"/>
      <c r="J10" s="5"/>
      <c r="K10" s="5"/>
      <c r="L10" s="8"/>
      <c r="M10" s="8"/>
    </row>
    <row r="11" spans="1:13" ht="18" x14ac:dyDescent="0.25">
      <c r="A11" s="31" t="s">
        <v>60</v>
      </c>
      <c r="B11" s="31"/>
      <c r="C11" s="31"/>
      <c r="D11" s="39">
        <v>28311279</v>
      </c>
      <c r="E11" s="39"/>
      <c r="F11" s="39"/>
      <c r="G11" s="27" t="s">
        <v>61</v>
      </c>
      <c r="H11" s="28">
        <v>70000</v>
      </c>
      <c r="I11" s="29"/>
      <c r="J11" s="5"/>
      <c r="K11" s="5"/>
      <c r="L11" s="8"/>
      <c r="M11" s="8"/>
    </row>
    <row r="12" spans="1:13" ht="18.75" customHeight="1" x14ac:dyDescent="0.25">
      <c r="A12" s="49" t="s">
        <v>62</v>
      </c>
      <c r="B12" s="49"/>
      <c r="C12" s="32"/>
      <c r="D12" s="40">
        <v>91525828</v>
      </c>
      <c r="E12" s="40"/>
      <c r="F12" s="40"/>
      <c r="G12" s="5"/>
      <c r="H12" s="5"/>
      <c r="I12" s="5"/>
      <c r="J12" s="5"/>
      <c r="K12" s="5"/>
      <c r="L12" s="8"/>
      <c r="M12" s="8"/>
    </row>
    <row r="13" spans="1:13" ht="18.75" customHeight="1" x14ac:dyDescent="0.25">
      <c r="A13" s="29"/>
      <c r="B13" s="30"/>
      <c r="C13" s="32"/>
      <c r="D13" s="46" t="s">
        <v>81</v>
      </c>
      <c r="E13" s="46"/>
      <c r="F13" s="46"/>
      <c r="G13" s="5" t="s">
        <v>80</v>
      </c>
      <c r="H13" s="46">
        <v>4407119300</v>
      </c>
      <c r="I13" s="46"/>
      <c r="J13" s="46"/>
      <c r="K13" s="5"/>
      <c r="L13" s="8"/>
      <c r="M13" s="8"/>
    </row>
    <row r="14" spans="1:13" ht="18.75" customHeight="1" x14ac:dyDescent="0.3">
      <c r="A14" s="41" t="s">
        <v>63</v>
      </c>
      <c r="B14" s="43" t="s">
        <v>73</v>
      </c>
      <c r="C14" s="43" t="s">
        <v>74</v>
      </c>
      <c r="D14" s="44" t="s">
        <v>75</v>
      </c>
      <c r="E14" s="35" t="s">
        <v>15</v>
      </c>
      <c r="F14" s="35" t="s">
        <v>76</v>
      </c>
      <c r="G14" s="35" t="s">
        <v>77</v>
      </c>
      <c r="H14" s="35" t="s">
        <v>78</v>
      </c>
      <c r="I14" s="35" t="s">
        <v>64</v>
      </c>
      <c r="J14" s="35" t="s">
        <v>79</v>
      </c>
      <c r="K14" s="2"/>
    </row>
    <row r="15" spans="1:13" ht="18.75" x14ac:dyDescent="0.3">
      <c r="A15" s="42"/>
      <c r="B15" s="43"/>
      <c r="C15" s="43"/>
      <c r="D15" s="45"/>
      <c r="E15" s="36"/>
      <c r="F15" s="36"/>
      <c r="G15" s="36"/>
      <c r="H15" s="36"/>
      <c r="I15" s="36"/>
      <c r="J15" s="36"/>
      <c r="K15" s="2"/>
    </row>
    <row r="16" spans="1:13" ht="18.75" x14ac:dyDescent="0.3">
      <c r="A16" s="17" t="s">
        <v>65</v>
      </c>
      <c r="B16" s="18">
        <v>4000</v>
      </c>
      <c r="C16" s="19">
        <v>90</v>
      </c>
      <c r="D16" s="20">
        <v>88</v>
      </c>
      <c r="E16" s="21">
        <v>30</v>
      </c>
      <c r="F16" s="21">
        <v>50</v>
      </c>
      <c r="G16" s="21">
        <v>2</v>
      </c>
      <c r="H16" s="21">
        <v>3</v>
      </c>
      <c r="I16" s="22">
        <v>389</v>
      </c>
      <c r="J16" s="22">
        <v>158</v>
      </c>
      <c r="K16" s="9"/>
    </row>
    <row r="17" spans="1:13" ht="18.75" x14ac:dyDescent="0.3">
      <c r="A17" s="17" t="s">
        <v>65</v>
      </c>
      <c r="B17" s="18">
        <v>4000</v>
      </c>
      <c r="C17" s="19">
        <v>88</v>
      </c>
      <c r="D17" s="20">
        <v>108</v>
      </c>
      <c r="E17" s="21">
        <v>30</v>
      </c>
      <c r="F17" s="21">
        <v>50</v>
      </c>
      <c r="G17" s="21">
        <v>2</v>
      </c>
      <c r="H17" s="21">
        <v>3</v>
      </c>
      <c r="I17" s="22">
        <v>2246</v>
      </c>
      <c r="J17" s="22">
        <v>158</v>
      </c>
      <c r="K17" s="9"/>
    </row>
    <row r="18" spans="1:13" ht="18.75" x14ac:dyDescent="0.3">
      <c r="A18" s="17" t="s">
        <v>65</v>
      </c>
      <c r="B18" s="18">
        <v>4000</v>
      </c>
      <c r="C18" s="19">
        <v>88</v>
      </c>
      <c r="D18" s="20">
        <v>138</v>
      </c>
      <c r="E18" s="21">
        <v>30</v>
      </c>
      <c r="F18" s="21">
        <v>50</v>
      </c>
      <c r="G18" s="21">
        <v>2</v>
      </c>
      <c r="H18" s="21">
        <v>3</v>
      </c>
      <c r="I18" s="22">
        <v>2</v>
      </c>
      <c r="J18" s="22">
        <v>160</v>
      </c>
      <c r="K18" s="2"/>
    </row>
    <row r="19" spans="1:13" ht="37.5" x14ac:dyDescent="0.3">
      <c r="A19" s="18" t="s">
        <v>66</v>
      </c>
      <c r="B19" s="17" t="s">
        <v>67</v>
      </c>
      <c r="C19" s="19" t="s">
        <v>68</v>
      </c>
      <c r="D19" s="23"/>
      <c r="E19" s="17" t="s">
        <v>69</v>
      </c>
      <c r="F19" s="24" t="s">
        <v>70</v>
      </c>
      <c r="G19" s="21"/>
      <c r="H19" s="22">
        <v>2637</v>
      </c>
      <c r="I19" s="2"/>
      <c r="J19" s="2"/>
    </row>
    <row r="20" spans="1:13" ht="18" x14ac:dyDescent="0.25">
      <c r="A20" s="25"/>
      <c r="B20" s="25"/>
      <c r="C20" s="25"/>
      <c r="D20" s="25"/>
      <c r="E20" s="8"/>
      <c r="F20" s="8"/>
      <c r="G20" s="8"/>
      <c r="H20" s="8"/>
      <c r="I20" s="8"/>
      <c r="J20" s="8"/>
      <c r="K20" s="8"/>
      <c r="L20" s="8"/>
      <c r="M20" s="8"/>
    </row>
    <row r="21" spans="1:13" ht="18.75" x14ac:dyDescent="0.25">
      <c r="A21" s="38" t="s">
        <v>71</v>
      </c>
      <c r="B21" s="38"/>
      <c r="C21" s="38"/>
      <c r="D21" s="38"/>
      <c r="E21" s="26"/>
      <c r="F21" s="37" t="s">
        <v>72</v>
      </c>
      <c r="G21" s="37"/>
      <c r="H21" s="37"/>
      <c r="I21" s="37"/>
      <c r="J21" s="37"/>
      <c r="K21" s="8"/>
      <c r="L21" s="8"/>
      <c r="M21" s="8"/>
    </row>
    <row r="22" spans="1:13" ht="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</sheetData>
  <mergeCells count="30">
    <mergeCell ref="J14:J15"/>
    <mergeCell ref="H13:J13"/>
    <mergeCell ref="D13:F13"/>
    <mergeCell ref="B14:B15"/>
    <mergeCell ref="C2:J2"/>
    <mergeCell ref="C3:J3"/>
    <mergeCell ref="F5:H5"/>
    <mergeCell ref="A12:B12"/>
    <mergeCell ref="A10:C10"/>
    <mergeCell ref="A9:C9"/>
    <mergeCell ref="D9:K9"/>
    <mergeCell ref="A6:C6"/>
    <mergeCell ref="D6:K6"/>
    <mergeCell ref="A7:C7"/>
    <mergeCell ref="D7:K7"/>
    <mergeCell ref="D8:K8"/>
    <mergeCell ref="A8:C8"/>
    <mergeCell ref="D11:F11"/>
    <mergeCell ref="D12:F12"/>
    <mergeCell ref="A14:A15"/>
    <mergeCell ref="C14:C15"/>
    <mergeCell ref="D14:D15"/>
    <mergeCell ref="I14:I15"/>
    <mergeCell ref="G14:G15"/>
    <mergeCell ref="H21:J21"/>
    <mergeCell ref="F21:G21"/>
    <mergeCell ref="A21:D21"/>
    <mergeCell ref="E14:E15"/>
    <mergeCell ref="F14:F15"/>
    <mergeCell ref="H14:H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17ED-73BF-4C3C-A230-770A52396AEB}">
  <dimension ref="A1:L48"/>
  <sheetViews>
    <sheetView topLeftCell="A7" workbookViewId="0">
      <selection activeCell="D12" sqref="D12"/>
    </sheetView>
  </sheetViews>
  <sheetFormatPr defaultRowHeight="12.75" x14ac:dyDescent="0.25"/>
  <cols>
    <col min="1" max="1" width="6.85546875" style="53" customWidth="1"/>
    <col min="2" max="2" width="9" style="53" customWidth="1"/>
    <col min="3" max="3" width="14.42578125" style="53" customWidth="1"/>
    <col min="4" max="4" width="9" style="53" customWidth="1"/>
    <col min="5" max="5" width="12" style="53" customWidth="1"/>
    <col min="6" max="6" width="9.85546875" style="53" customWidth="1"/>
    <col min="7" max="7" width="9" style="53" customWidth="1"/>
    <col min="8" max="8" width="17.85546875" style="53" customWidth="1"/>
    <col min="9" max="9" width="5" style="53" customWidth="1"/>
    <col min="10" max="10" width="5.85546875" style="53" customWidth="1"/>
    <col min="11" max="11" width="14.85546875" style="53" customWidth="1"/>
    <col min="12" max="12" width="5.85546875" style="53" customWidth="1"/>
    <col min="13" max="16384" width="9.140625" style="53"/>
  </cols>
  <sheetData>
    <row r="1" spans="1:12" ht="21.75" customHeight="1" x14ac:dyDescent="0.25">
      <c r="A1" s="51" t="s">
        <v>115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8" customHeight="1" x14ac:dyDescent="0.25">
      <c r="A2" s="107" t="s">
        <v>116</v>
      </c>
      <c r="B2" s="107"/>
      <c r="C2" s="107"/>
      <c r="D2" s="54" t="s">
        <v>82</v>
      </c>
      <c r="E2" s="54"/>
      <c r="F2" s="54"/>
      <c r="G2" s="54"/>
      <c r="H2" s="54"/>
      <c r="I2" s="54"/>
      <c r="J2" s="54"/>
      <c r="K2" s="54"/>
      <c r="L2" s="55"/>
    </row>
    <row r="3" spans="1:12" ht="15.75" customHeight="1" x14ac:dyDescent="0.25">
      <c r="A3" s="107" t="s">
        <v>83</v>
      </c>
      <c r="B3" s="107"/>
      <c r="C3" s="107"/>
      <c r="D3" s="107" t="s">
        <v>84</v>
      </c>
      <c r="E3" s="107"/>
      <c r="F3" s="107"/>
      <c r="G3" s="107"/>
      <c r="H3" s="107"/>
      <c r="I3" s="107"/>
      <c r="J3" s="107"/>
      <c r="K3" s="107"/>
      <c r="L3" s="121"/>
    </row>
    <row r="4" spans="1:12" ht="28.5" customHeight="1" x14ac:dyDescent="0.25">
      <c r="A4" s="107" t="s">
        <v>85</v>
      </c>
      <c r="B4" s="107"/>
      <c r="C4" s="107"/>
      <c r="D4" s="107" t="s">
        <v>86</v>
      </c>
      <c r="E4" s="107"/>
      <c r="F4" s="107"/>
      <c r="G4" s="107"/>
      <c r="H4" s="107"/>
      <c r="I4" s="107"/>
      <c r="J4" s="107"/>
      <c r="K4" s="107"/>
      <c r="L4" s="122"/>
    </row>
    <row r="5" spans="1:12" ht="33.75" customHeight="1" x14ac:dyDescent="0.25">
      <c r="A5" s="107" t="s">
        <v>87</v>
      </c>
      <c r="B5" s="107"/>
      <c r="C5" s="107"/>
      <c r="D5" s="107" t="s">
        <v>86</v>
      </c>
      <c r="E5" s="107"/>
      <c r="F5" s="107"/>
      <c r="G5" s="107"/>
      <c r="H5" s="107"/>
      <c r="I5" s="107"/>
      <c r="J5" s="107"/>
      <c r="K5" s="107"/>
      <c r="L5" s="122"/>
    </row>
    <row r="6" spans="1:12" ht="13.5" customHeight="1" x14ac:dyDescent="0.25">
      <c r="A6" s="56" t="s">
        <v>117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ht="13.5" customHeight="1" x14ac:dyDescent="0.25">
      <c r="A7" s="113" t="s">
        <v>105</v>
      </c>
      <c r="B7" s="113"/>
      <c r="C7" s="113"/>
      <c r="D7" s="114" t="s">
        <v>106</v>
      </c>
      <c r="E7" s="114"/>
      <c r="F7" s="114"/>
      <c r="G7" s="114"/>
      <c r="H7" s="115" t="s">
        <v>109</v>
      </c>
      <c r="I7" s="114" t="s">
        <v>110</v>
      </c>
      <c r="J7" s="114"/>
      <c r="K7" s="114"/>
      <c r="L7" s="106"/>
    </row>
    <row r="8" spans="1:12" ht="13.5" customHeight="1" x14ac:dyDescent="0.25">
      <c r="A8" s="113" t="s">
        <v>107</v>
      </c>
      <c r="B8" s="113"/>
      <c r="C8" s="113"/>
      <c r="D8" s="114" t="s">
        <v>108</v>
      </c>
      <c r="E8" s="114"/>
      <c r="F8" s="114"/>
      <c r="G8" s="114"/>
      <c r="H8" s="115" t="s">
        <v>111</v>
      </c>
      <c r="I8" s="116" t="s">
        <v>112</v>
      </c>
      <c r="J8" s="116"/>
      <c r="K8" s="116"/>
      <c r="L8" s="106"/>
    </row>
    <row r="9" spans="1:12" x14ac:dyDescent="0.2">
      <c r="A9" s="108" t="s">
        <v>113</v>
      </c>
      <c r="B9" s="108"/>
      <c r="C9" s="109"/>
      <c r="D9" s="110">
        <v>24.5</v>
      </c>
      <c r="E9" s="111"/>
      <c r="F9" s="111"/>
      <c r="G9" s="111"/>
      <c r="H9" s="111" t="s">
        <v>114</v>
      </c>
      <c r="I9" s="112">
        <v>69.5</v>
      </c>
      <c r="J9" s="112"/>
      <c r="K9" s="112"/>
      <c r="L9" s="58"/>
    </row>
    <row r="10" spans="1:12" ht="13.5" customHeight="1" x14ac:dyDescent="0.2">
      <c r="A10" s="58"/>
      <c r="B10" s="117"/>
      <c r="C10" s="118"/>
      <c r="D10" s="61" t="s">
        <v>88</v>
      </c>
      <c r="E10" s="62"/>
      <c r="F10" s="63"/>
      <c r="G10" s="64" t="s">
        <v>89</v>
      </c>
      <c r="H10" s="65" t="s">
        <v>90</v>
      </c>
      <c r="I10" s="66" t="s">
        <v>91</v>
      </c>
      <c r="J10" s="66" t="s">
        <v>92</v>
      </c>
      <c r="K10" s="67" t="s">
        <v>93</v>
      </c>
      <c r="L10" s="68"/>
    </row>
    <row r="11" spans="1:12" ht="23.25" customHeight="1" x14ac:dyDescent="0.25">
      <c r="A11" s="69"/>
      <c r="B11" s="119"/>
      <c r="C11" s="120"/>
      <c r="D11" s="70" t="s">
        <v>94</v>
      </c>
      <c r="E11" s="70" t="s">
        <v>95</v>
      </c>
      <c r="F11" s="70" t="s">
        <v>96</v>
      </c>
      <c r="G11" s="71"/>
      <c r="H11" s="72"/>
      <c r="I11" s="73"/>
      <c r="J11" s="73"/>
      <c r="K11" s="74"/>
      <c r="L11" s="75"/>
    </row>
    <row r="12" spans="1:12" ht="15" customHeight="1" x14ac:dyDescent="0.2">
      <c r="A12" s="58"/>
      <c r="B12" s="119"/>
      <c r="C12" s="120"/>
      <c r="D12" s="76">
        <v>30</v>
      </c>
      <c r="E12" s="76">
        <v>80</v>
      </c>
      <c r="F12" s="76">
        <v>3</v>
      </c>
      <c r="G12" s="76">
        <v>4653</v>
      </c>
      <c r="H12" s="77">
        <v>33.501600000000003</v>
      </c>
      <c r="I12" s="78" t="s">
        <v>97</v>
      </c>
      <c r="J12" s="79"/>
      <c r="K12" s="80" t="s">
        <v>98</v>
      </c>
      <c r="L12" s="68"/>
    </row>
    <row r="13" spans="1:12" ht="15" customHeight="1" x14ac:dyDescent="0.2">
      <c r="A13" s="58"/>
      <c r="B13" s="119"/>
      <c r="C13" s="120"/>
      <c r="D13" s="76">
        <v>30</v>
      </c>
      <c r="E13" s="76">
        <v>80</v>
      </c>
      <c r="F13" s="81">
        <v>3.1</v>
      </c>
      <c r="G13" s="76">
        <v>1891</v>
      </c>
      <c r="H13" s="82">
        <v>14.069039999999999</v>
      </c>
      <c r="I13" s="78" t="s">
        <v>97</v>
      </c>
      <c r="J13" s="83"/>
      <c r="K13" s="80" t="s">
        <v>98</v>
      </c>
      <c r="L13" s="68"/>
    </row>
    <row r="14" spans="1:12" ht="15" customHeight="1" x14ac:dyDescent="0.2">
      <c r="A14" s="58"/>
      <c r="B14" s="119"/>
      <c r="C14" s="120"/>
      <c r="D14" s="76">
        <v>30</v>
      </c>
      <c r="E14" s="76">
        <v>80</v>
      </c>
      <c r="F14" s="81">
        <v>3.2</v>
      </c>
      <c r="G14" s="76">
        <v>2003</v>
      </c>
      <c r="H14" s="82">
        <v>15.383039999999999</v>
      </c>
      <c r="I14" s="78" t="s">
        <v>97</v>
      </c>
      <c r="J14" s="83"/>
      <c r="K14" s="80" t="s">
        <v>98</v>
      </c>
      <c r="L14" s="68"/>
    </row>
    <row r="15" spans="1:12" ht="15" customHeight="1" x14ac:dyDescent="0.2">
      <c r="A15" s="58"/>
      <c r="B15" s="119"/>
      <c r="C15" s="120"/>
      <c r="D15" s="76">
        <v>32</v>
      </c>
      <c r="E15" s="76">
        <v>82</v>
      </c>
      <c r="F15" s="76">
        <v>3</v>
      </c>
      <c r="G15" s="76">
        <v>1264</v>
      </c>
      <c r="H15" s="84">
        <v>9.9502079999999999</v>
      </c>
      <c r="I15" s="78" t="s">
        <v>97</v>
      </c>
      <c r="J15" s="83"/>
      <c r="K15" s="80" t="s">
        <v>98</v>
      </c>
      <c r="L15" s="68"/>
    </row>
    <row r="16" spans="1:12" ht="15" customHeight="1" x14ac:dyDescent="0.2">
      <c r="A16" s="58"/>
      <c r="B16" s="119"/>
      <c r="C16" s="120"/>
      <c r="D16" s="76">
        <v>32</v>
      </c>
      <c r="E16" s="76">
        <v>82</v>
      </c>
      <c r="F16" s="81">
        <v>3.2</v>
      </c>
      <c r="G16" s="76">
        <v>997</v>
      </c>
      <c r="H16" s="85">
        <v>8.3716095999999993</v>
      </c>
      <c r="I16" s="78" t="s">
        <v>97</v>
      </c>
      <c r="J16" s="83"/>
      <c r="K16" s="80" t="s">
        <v>98</v>
      </c>
      <c r="L16" s="68"/>
    </row>
    <row r="17" spans="1:12" ht="15" customHeight="1" x14ac:dyDescent="0.2">
      <c r="A17" s="58"/>
      <c r="B17" s="119"/>
      <c r="C17" s="120"/>
      <c r="D17" s="76">
        <v>35</v>
      </c>
      <c r="E17" s="76">
        <v>85</v>
      </c>
      <c r="F17" s="76">
        <v>3</v>
      </c>
      <c r="G17" s="76">
        <v>1142</v>
      </c>
      <c r="H17" s="82">
        <v>10.192349999999999</v>
      </c>
      <c r="I17" s="78" t="s">
        <v>97</v>
      </c>
      <c r="J17" s="83"/>
      <c r="K17" s="80" t="s">
        <v>98</v>
      </c>
      <c r="L17" s="68"/>
    </row>
    <row r="18" spans="1:12" ht="15" customHeight="1" x14ac:dyDescent="0.2">
      <c r="A18" s="58"/>
      <c r="B18" s="119"/>
      <c r="C18" s="120"/>
      <c r="D18" s="76">
        <v>35</v>
      </c>
      <c r="E18" s="76">
        <v>85</v>
      </c>
      <c r="F18" s="86">
        <v>3.05</v>
      </c>
      <c r="G18" s="76">
        <v>483</v>
      </c>
      <c r="H18" s="87">
        <v>4.3826212499999997</v>
      </c>
      <c r="I18" s="78" t="s">
        <v>97</v>
      </c>
      <c r="J18" s="83"/>
      <c r="K18" s="80" t="s">
        <v>98</v>
      </c>
      <c r="L18" s="68"/>
    </row>
    <row r="19" spans="1:12" ht="15" customHeight="1" x14ac:dyDescent="0.2">
      <c r="A19" s="58"/>
      <c r="B19" s="119"/>
      <c r="C19" s="120"/>
      <c r="D19" s="76">
        <v>35</v>
      </c>
      <c r="E19" s="76">
        <v>85</v>
      </c>
      <c r="F19" s="81">
        <v>3.1</v>
      </c>
      <c r="G19" s="76">
        <v>512</v>
      </c>
      <c r="H19" s="82">
        <v>4.7219199999999999</v>
      </c>
      <c r="I19" s="78" t="s">
        <v>97</v>
      </c>
      <c r="J19" s="83"/>
      <c r="K19" s="80" t="s">
        <v>98</v>
      </c>
      <c r="L19" s="68"/>
    </row>
    <row r="20" spans="1:12" ht="15" customHeight="1" x14ac:dyDescent="0.2">
      <c r="A20" s="58"/>
      <c r="B20" s="119"/>
      <c r="C20" s="120"/>
      <c r="D20" s="76">
        <v>35</v>
      </c>
      <c r="E20" s="76">
        <v>85</v>
      </c>
      <c r="F20" s="86">
        <v>3.15</v>
      </c>
      <c r="G20" s="76">
        <v>129</v>
      </c>
      <c r="H20" s="87">
        <v>1.20889125</v>
      </c>
      <c r="I20" s="78" t="s">
        <v>97</v>
      </c>
      <c r="J20" s="83"/>
      <c r="K20" s="80" t="s">
        <v>98</v>
      </c>
      <c r="L20" s="68"/>
    </row>
    <row r="21" spans="1:12" ht="15" customHeight="1" x14ac:dyDescent="0.2">
      <c r="A21" s="58"/>
      <c r="B21" s="119"/>
      <c r="C21" s="120"/>
      <c r="D21" s="83"/>
      <c r="E21" s="83"/>
      <c r="F21" s="83"/>
      <c r="G21" s="83"/>
      <c r="H21" s="76">
        <v>0</v>
      </c>
      <c r="I21" s="83"/>
      <c r="J21" s="83"/>
      <c r="K21" s="83"/>
      <c r="L21" s="68"/>
    </row>
    <row r="22" spans="1:12" ht="15" customHeight="1" x14ac:dyDescent="0.2">
      <c r="A22" s="58"/>
      <c r="B22" s="119"/>
      <c r="C22" s="120"/>
      <c r="D22" s="83"/>
      <c r="E22" s="83"/>
      <c r="F22" s="83"/>
      <c r="G22" s="83"/>
      <c r="H22" s="76">
        <v>0</v>
      </c>
      <c r="I22" s="83"/>
      <c r="J22" s="83"/>
      <c r="K22" s="83"/>
      <c r="L22" s="68"/>
    </row>
    <row r="23" spans="1:12" ht="15" customHeight="1" x14ac:dyDescent="0.2">
      <c r="A23" s="58"/>
      <c r="B23" s="119"/>
      <c r="C23" s="120"/>
      <c r="D23" s="83"/>
      <c r="E23" s="83"/>
      <c r="F23" s="83"/>
      <c r="G23" s="83"/>
      <c r="H23" s="76">
        <v>0</v>
      </c>
      <c r="I23" s="83"/>
      <c r="J23" s="83"/>
      <c r="K23" s="83"/>
      <c r="L23" s="68"/>
    </row>
    <row r="24" spans="1:12" ht="15" customHeight="1" x14ac:dyDescent="0.2">
      <c r="A24" s="58"/>
      <c r="B24" s="119"/>
      <c r="C24" s="120"/>
      <c r="D24" s="83"/>
      <c r="E24" s="83"/>
      <c r="F24" s="83"/>
      <c r="G24" s="83"/>
      <c r="H24" s="76">
        <v>0</v>
      </c>
      <c r="I24" s="83"/>
      <c r="J24" s="83"/>
      <c r="K24" s="83"/>
      <c r="L24" s="68"/>
    </row>
    <row r="25" spans="1:12" ht="15" customHeight="1" x14ac:dyDescent="0.2">
      <c r="A25" s="58"/>
      <c r="B25" s="119"/>
      <c r="C25" s="120"/>
      <c r="D25" s="83"/>
      <c r="E25" s="83"/>
      <c r="F25" s="83"/>
      <c r="G25" s="83"/>
      <c r="H25" s="76">
        <v>0</v>
      </c>
      <c r="I25" s="83"/>
      <c r="J25" s="83"/>
      <c r="K25" s="83"/>
      <c r="L25" s="68"/>
    </row>
    <row r="26" spans="1:12" ht="15" customHeight="1" x14ac:dyDescent="0.2">
      <c r="A26" s="58"/>
      <c r="B26" s="119"/>
      <c r="C26" s="120"/>
      <c r="D26" s="83"/>
      <c r="E26" s="83"/>
      <c r="F26" s="83"/>
      <c r="G26" s="83"/>
      <c r="H26" s="76">
        <v>0</v>
      </c>
      <c r="I26" s="83"/>
      <c r="J26" s="83"/>
      <c r="K26" s="83"/>
      <c r="L26" s="68"/>
    </row>
    <row r="27" spans="1:12" ht="15" customHeight="1" x14ac:dyDescent="0.2">
      <c r="A27" s="58"/>
      <c r="B27" s="119"/>
      <c r="C27" s="120"/>
      <c r="D27" s="83"/>
      <c r="E27" s="83"/>
      <c r="F27" s="83"/>
      <c r="G27" s="83"/>
      <c r="H27" s="76">
        <v>0</v>
      </c>
      <c r="I27" s="83"/>
      <c r="J27" s="83"/>
      <c r="K27" s="83"/>
      <c r="L27" s="68"/>
    </row>
    <row r="28" spans="1:12" ht="15" customHeight="1" x14ac:dyDescent="0.2">
      <c r="A28" s="58"/>
      <c r="B28" s="119"/>
      <c r="C28" s="120"/>
      <c r="D28" s="83"/>
      <c r="E28" s="83"/>
      <c r="F28" s="83"/>
      <c r="G28" s="83"/>
      <c r="H28" s="76">
        <v>0</v>
      </c>
      <c r="I28" s="83"/>
      <c r="J28" s="83"/>
      <c r="K28" s="83"/>
      <c r="L28" s="68"/>
    </row>
    <row r="29" spans="1:12" ht="15" customHeight="1" x14ac:dyDescent="0.2">
      <c r="A29" s="58"/>
      <c r="B29" s="119"/>
      <c r="C29" s="120"/>
      <c r="D29" s="83"/>
      <c r="E29" s="83"/>
      <c r="F29" s="83"/>
      <c r="G29" s="83"/>
      <c r="H29" s="76">
        <v>0</v>
      </c>
      <c r="I29" s="83"/>
      <c r="J29" s="83"/>
      <c r="K29" s="83"/>
      <c r="L29" s="68"/>
    </row>
    <row r="30" spans="1:12" ht="15" customHeight="1" x14ac:dyDescent="0.2">
      <c r="A30" s="58"/>
      <c r="B30" s="119"/>
      <c r="C30" s="120"/>
      <c r="D30" s="83"/>
      <c r="E30" s="83"/>
      <c r="F30" s="83"/>
      <c r="G30" s="83"/>
      <c r="H30" s="76">
        <v>0</v>
      </c>
      <c r="I30" s="83"/>
      <c r="J30" s="83"/>
      <c r="K30" s="83"/>
      <c r="L30" s="68"/>
    </row>
    <row r="31" spans="1:12" ht="15" customHeight="1" x14ac:dyDescent="0.2">
      <c r="A31" s="58"/>
      <c r="B31" s="119"/>
      <c r="C31" s="120"/>
      <c r="D31" s="83"/>
      <c r="E31" s="83"/>
      <c r="F31" s="83"/>
      <c r="G31" s="83"/>
      <c r="H31" s="76">
        <v>0</v>
      </c>
      <c r="I31" s="83"/>
      <c r="J31" s="83"/>
      <c r="K31" s="83"/>
      <c r="L31" s="68"/>
    </row>
    <row r="32" spans="1:12" ht="15" customHeight="1" x14ac:dyDescent="0.2">
      <c r="A32" s="58"/>
      <c r="B32" s="119"/>
      <c r="C32" s="120"/>
      <c r="D32" s="83"/>
      <c r="E32" s="83"/>
      <c r="F32" s="83"/>
      <c r="G32" s="83"/>
      <c r="H32" s="76">
        <v>0</v>
      </c>
      <c r="I32" s="83"/>
      <c r="J32" s="83"/>
      <c r="K32" s="83"/>
      <c r="L32" s="68"/>
    </row>
    <row r="33" spans="1:12" ht="15" customHeight="1" x14ac:dyDescent="0.2">
      <c r="A33" s="58"/>
      <c r="B33" s="119"/>
      <c r="C33" s="120"/>
      <c r="D33" s="83"/>
      <c r="E33" s="83"/>
      <c r="F33" s="83"/>
      <c r="G33" s="83"/>
      <c r="H33" s="76">
        <v>0</v>
      </c>
      <c r="I33" s="83"/>
      <c r="J33" s="83"/>
      <c r="K33" s="83"/>
      <c r="L33" s="68"/>
    </row>
    <row r="34" spans="1:12" ht="15" customHeight="1" x14ac:dyDescent="0.2">
      <c r="A34" s="58"/>
      <c r="B34" s="119"/>
      <c r="C34" s="120"/>
      <c r="D34" s="83"/>
      <c r="E34" s="83"/>
      <c r="F34" s="83"/>
      <c r="G34" s="83"/>
      <c r="H34" s="76">
        <v>0</v>
      </c>
      <c r="I34" s="83"/>
      <c r="J34" s="83"/>
      <c r="K34" s="83"/>
      <c r="L34" s="68"/>
    </row>
    <row r="35" spans="1:12" ht="16.5" customHeight="1" x14ac:dyDescent="0.2">
      <c r="A35" s="58"/>
      <c r="B35" s="119"/>
      <c r="C35" s="120"/>
      <c r="D35" s="123" t="s">
        <v>118</v>
      </c>
      <c r="E35" s="124"/>
      <c r="F35" s="125"/>
      <c r="G35" s="126">
        <v>13074</v>
      </c>
      <c r="H35" s="127">
        <v>101.7812801</v>
      </c>
      <c r="I35" s="83"/>
      <c r="J35" s="83"/>
      <c r="K35" s="83"/>
      <c r="L35" s="68"/>
    </row>
    <row r="36" spans="1:12" ht="16.5" customHeight="1" x14ac:dyDescent="0.25">
      <c r="A36" s="128">
        <v>69500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</row>
    <row r="37" spans="1:12" ht="5.25" customHeight="1" x14ac:dyDescent="0.2">
      <c r="A37" s="60"/>
      <c r="B37" s="59"/>
      <c r="C37" s="59"/>
      <c r="D37" s="59"/>
      <c r="E37" s="59"/>
      <c r="F37" s="59"/>
      <c r="G37" s="59"/>
      <c r="H37" s="59"/>
      <c r="I37" s="58"/>
      <c r="J37" s="58"/>
      <c r="K37" s="58"/>
      <c r="L37" s="58"/>
    </row>
    <row r="38" spans="1:12" ht="16.5" customHeight="1" x14ac:dyDescent="0.2">
      <c r="A38" s="129" t="s">
        <v>119</v>
      </c>
      <c r="B38" s="130"/>
      <c r="C38" s="131" t="s">
        <v>120</v>
      </c>
      <c r="D38" s="132" t="s">
        <v>121</v>
      </c>
      <c r="E38" s="133"/>
      <c r="F38" s="134"/>
      <c r="G38" s="135" t="s">
        <v>122</v>
      </c>
      <c r="H38" s="136"/>
      <c r="I38" s="68"/>
      <c r="J38" s="58"/>
      <c r="K38" s="58"/>
      <c r="L38" s="58"/>
    </row>
    <row r="39" spans="1:12" ht="15" customHeight="1" x14ac:dyDescent="0.2">
      <c r="A39" s="88" t="s">
        <v>99</v>
      </c>
      <c r="B39" s="89"/>
      <c r="C39" s="90">
        <v>0</v>
      </c>
      <c r="D39" s="91">
        <v>0</v>
      </c>
      <c r="E39" s="92"/>
      <c r="F39" s="93"/>
      <c r="G39" s="91">
        <v>0</v>
      </c>
      <c r="H39" s="93"/>
      <c r="I39" s="68"/>
      <c r="J39" s="58"/>
      <c r="K39" s="58"/>
      <c r="L39" s="58"/>
    </row>
    <row r="40" spans="1:12" ht="15" customHeight="1" x14ac:dyDescent="0.2">
      <c r="A40" s="94" t="s">
        <v>98</v>
      </c>
      <c r="B40" s="95"/>
      <c r="C40" s="90">
        <v>13074</v>
      </c>
      <c r="D40" s="96">
        <v>101.7812801</v>
      </c>
      <c r="E40" s="97"/>
      <c r="F40" s="98"/>
      <c r="G40" s="99">
        <v>109.98621799999999</v>
      </c>
      <c r="H40" s="100"/>
      <c r="I40" s="68"/>
      <c r="J40" s="58"/>
      <c r="K40" s="58"/>
      <c r="L40" s="58"/>
    </row>
    <row r="41" spans="1:12" ht="15" customHeight="1" x14ac:dyDescent="0.2">
      <c r="A41" s="94" t="s">
        <v>100</v>
      </c>
      <c r="B41" s="95"/>
      <c r="C41" s="90">
        <v>0</v>
      </c>
      <c r="D41" s="91">
        <v>0</v>
      </c>
      <c r="E41" s="92"/>
      <c r="F41" s="93"/>
      <c r="G41" s="91">
        <v>0</v>
      </c>
      <c r="H41" s="93"/>
      <c r="I41" s="68"/>
      <c r="J41" s="58"/>
      <c r="K41" s="58"/>
      <c r="L41" s="58"/>
    </row>
    <row r="42" spans="1:12" ht="15" customHeight="1" x14ac:dyDescent="0.2">
      <c r="A42" s="94" t="s">
        <v>101</v>
      </c>
      <c r="B42" s="95"/>
      <c r="C42" s="90">
        <v>0</v>
      </c>
      <c r="D42" s="91">
        <v>0</v>
      </c>
      <c r="E42" s="92"/>
      <c r="F42" s="93"/>
      <c r="G42" s="91">
        <v>0</v>
      </c>
      <c r="H42" s="93"/>
      <c r="I42" s="68"/>
      <c r="J42" s="58"/>
      <c r="K42" s="58"/>
      <c r="L42" s="58"/>
    </row>
    <row r="43" spans="1:12" ht="16.5" customHeight="1" x14ac:dyDescent="0.2">
      <c r="A43" s="101"/>
      <c r="B43" s="102"/>
      <c r="C43" s="137">
        <v>13074</v>
      </c>
      <c r="D43" s="138">
        <v>101.7812801</v>
      </c>
      <c r="E43" s="139"/>
      <c r="F43" s="140"/>
      <c r="G43" s="141">
        <v>109.98621799999999</v>
      </c>
      <c r="H43" s="142"/>
      <c r="I43" s="68"/>
      <c r="J43" s="58"/>
      <c r="K43" s="58"/>
      <c r="L43" s="58"/>
    </row>
    <row r="44" spans="1:12" ht="17.45" customHeight="1" x14ac:dyDescent="0.2">
      <c r="A44" s="59"/>
      <c r="B44" s="59"/>
      <c r="C44" s="59"/>
      <c r="D44" s="59"/>
      <c r="E44" s="59"/>
      <c r="F44" s="59"/>
      <c r="G44" s="59"/>
      <c r="H44" s="103"/>
      <c r="I44" s="58"/>
      <c r="J44" s="58"/>
      <c r="K44" s="58"/>
      <c r="L44" s="58"/>
    </row>
    <row r="45" spans="1:12" ht="15" customHeight="1" x14ac:dyDescent="0.2">
      <c r="A45" s="143" t="s">
        <v>123</v>
      </c>
      <c r="B45" s="144"/>
      <c r="C45" s="135" t="s">
        <v>124</v>
      </c>
      <c r="D45" s="136"/>
      <c r="E45" s="145" t="s">
        <v>125</v>
      </c>
      <c r="F45" s="146" t="s">
        <v>126</v>
      </c>
      <c r="G45" s="147"/>
      <c r="H45" s="68"/>
      <c r="I45" s="58"/>
      <c r="J45" s="58"/>
      <c r="K45" s="58"/>
      <c r="L45" s="58"/>
    </row>
    <row r="46" spans="1:12" ht="15.6" customHeight="1" x14ac:dyDescent="0.2">
      <c r="A46" s="101"/>
      <c r="B46" s="102"/>
      <c r="C46" s="101"/>
      <c r="D46" s="102"/>
      <c r="E46" s="83"/>
      <c r="F46" s="61" t="s">
        <v>102</v>
      </c>
      <c r="G46" s="63"/>
      <c r="H46" s="68"/>
      <c r="I46" s="58"/>
      <c r="J46" s="58"/>
      <c r="K46" s="58"/>
      <c r="L46" s="58"/>
    </row>
    <row r="47" spans="1:12" ht="81" customHeight="1" x14ac:dyDescent="0.2">
      <c r="A47" s="104" t="s">
        <v>103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2" ht="33.75" customHeight="1" x14ac:dyDescent="0.25">
      <c r="A48" s="105" t="s">
        <v>104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</row>
  </sheetData>
  <mergeCells count="53">
    <mergeCell ref="I8:K8"/>
    <mergeCell ref="A9:C9"/>
    <mergeCell ref="I9:K9"/>
    <mergeCell ref="A46:B46"/>
    <mergeCell ref="C46:D46"/>
    <mergeCell ref="F46:G46"/>
    <mergeCell ref="A47:L47"/>
    <mergeCell ref="A48:L48"/>
    <mergeCell ref="A7:C7"/>
    <mergeCell ref="D7:G7"/>
    <mergeCell ref="A8:C8"/>
    <mergeCell ref="D8:G8"/>
    <mergeCell ref="I7:K7"/>
    <mergeCell ref="A43:B43"/>
    <mergeCell ref="D43:F43"/>
    <mergeCell ref="G43:H43"/>
    <mergeCell ref="A45:B45"/>
    <mergeCell ref="C45:D45"/>
    <mergeCell ref="F45:G45"/>
    <mergeCell ref="A41:B41"/>
    <mergeCell ref="D41:F41"/>
    <mergeCell ref="G41:H41"/>
    <mergeCell ref="A42:B42"/>
    <mergeCell ref="D42:F42"/>
    <mergeCell ref="G42:H42"/>
    <mergeCell ref="A39:B39"/>
    <mergeCell ref="D39:F39"/>
    <mergeCell ref="G39:H39"/>
    <mergeCell ref="A40:B40"/>
    <mergeCell ref="D40:F40"/>
    <mergeCell ref="G40:H40"/>
    <mergeCell ref="K10:K11"/>
    <mergeCell ref="D35:F35"/>
    <mergeCell ref="A36:L36"/>
    <mergeCell ref="A38:B38"/>
    <mergeCell ref="D38:F38"/>
    <mergeCell ref="G38:H38"/>
    <mergeCell ref="A5:C5"/>
    <mergeCell ref="D5:K5"/>
    <mergeCell ref="A6:L6"/>
    <mergeCell ref="B10:C35"/>
    <mergeCell ref="D10:F10"/>
    <mergeCell ref="G10:G11"/>
    <mergeCell ref="H10:H11"/>
    <mergeCell ref="I10:I11"/>
    <mergeCell ref="J10:J11"/>
    <mergeCell ref="A1:L1"/>
    <mergeCell ref="A2:C2"/>
    <mergeCell ref="D2:K2"/>
    <mergeCell ref="A3:C3"/>
    <mergeCell ref="D3:K3"/>
    <mergeCell ref="A4:C4"/>
    <mergeCell ref="D4:K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13</vt:i4>
      </vt:variant>
    </vt:vector>
  </HeadingPairs>
  <TitlesOfParts>
    <vt:vector size="16" baseType="lpstr">
      <vt:lpstr>Данные</vt:lpstr>
      <vt:lpstr>СП1</vt:lpstr>
      <vt:lpstr>СП2</vt:lpstr>
      <vt:lpstr>ГОСТ</vt:lpstr>
      <vt:lpstr>ДЛ</vt:lpstr>
      <vt:lpstr>ДЛ_О</vt:lpstr>
      <vt:lpstr>КОЛ</vt:lpstr>
      <vt:lpstr>ПОРОД_ДРЕВ</vt:lpstr>
      <vt:lpstr>СОРТ</vt:lpstr>
      <vt:lpstr>СОРТИМЕНТ</vt:lpstr>
      <vt:lpstr>ТЛ</vt:lpstr>
      <vt:lpstr>ТЛ_О</vt:lpstr>
      <vt:lpstr>ТЛ_П</vt:lpstr>
      <vt:lpstr>ШИ</vt:lpstr>
      <vt:lpstr>ШИ_О</vt:lpstr>
      <vt:lpstr>ШИ_П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2020-05-18T02:18:58Z</dcterms:created>
  <dcterms:modified xsi:type="dcterms:W3CDTF">2020-05-21T12:32:08Z</dcterms:modified>
</cp:coreProperties>
</file>