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chip\Mail.Cloud\Common\Invoice\"/>
    </mc:Choice>
  </mc:AlternateContent>
  <xr:revisionPtr revIDLastSave="0" documentId="13_ncr:1_{866C42D8-F4D6-44EC-A241-3F6C2CE382E9}" xr6:coauthVersionLast="45" xr6:coauthVersionMax="45" xr10:uidLastSave="{00000000-0000-0000-0000-000000000000}"/>
  <bookViews>
    <workbookView xWindow="-120" yWindow="-120" windowWidth="20730" windowHeight="11160" xr2:uid="{88AB1C24-10E4-4966-A5C6-4896D284AB64}"/>
  </bookViews>
  <sheets>
    <sheet name="Настройка" sheetId="2" r:id="rId1"/>
    <sheet name="Данные" sheetId="1" r:id="rId2"/>
    <sheet name="Спецификация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G12" i="2"/>
  <c r="AA7" i="1"/>
  <c r="K12" i="2"/>
  <c r="E7" i="2" l="1"/>
  <c r="E9" i="2"/>
  <c r="E8" i="2"/>
  <c r="B4" i="1"/>
  <c r="B5" i="1"/>
  <c r="B6" i="1"/>
  <c r="C3" i="2"/>
  <c r="F7" i="2"/>
  <c r="F5" i="2"/>
  <c r="F9" i="2"/>
  <c r="F4" i="2"/>
  <c r="F8" i="2"/>
  <c r="F3" i="2"/>
  <c r="J8" i="2" l="1"/>
  <c r="J9" i="2"/>
  <c r="J7" i="2"/>
  <c r="I6" i="1"/>
  <c r="I5" i="1"/>
  <c r="I4" i="1"/>
  <c r="C6" i="1"/>
  <c r="C5" i="1"/>
  <c r="C4" i="1"/>
  <c r="AH6" i="1"/>
  <c r="AA6" i="1"/>
  <c r="AD6" i="1" s="1"/>
  <c r="U6" i="1"/>
  <c r="T6" i="1"/>
  <c r="S6" i="1"/>
  <c r="R6" i="1"/>
  <c r="Q6" i="1"/>
  <c r="P6" i="1"/>
  <c r="O6" i="1"/>
  <c r="N6" i="1"/>
  <c r="M6" i="1"/>
  <c r="Z6" i="1" s="1"/>
  <c r="L6" i="1"/>
  <c r="K6" i="1"/>
  <c r="J6" i="1"/>
  <c r="AH5" i="1"/>
  <c r="AA5" i="1"/>
  <c r="AD5" i="1" s="1"/>
  <c r="U5" i="1"/>
  <c r="T5" i="1"/>
  <c r="S5" i="1"/>
  <c r="R5" i="1"/>
  <c r="Q5" i="1"/>
  <c r="P5" i="1"/>
  <c r="O5" i="1"/>
  <c r="N5" i="1"/>
  <c r="M5" i="1"/>
  <c r="L5" i="1"/>
  <c r="K5" i="1"/>
  <c r="J5" i="1"/>
  <c r="R4" i="1"/>
  <c r="Q4" i="1"/>
  <c r="P4" i="1"/>
  <c r="U4" i="1"/>
  <c r="T4" i="1"/>
  <c r="S4" i="1"/>
  <c r="AH4" i="1"/>
  <c r="AA4" i="1"/>
  <c r="AD4" i="1" s="1"/>
  <c r="O4" i="1"/>
  <c r="Z4" i="1" s="1"/>
  <c r="N4" i="1"/>
  <c r="M4" i="1"/>
  <c r="L4" i="1"/>
  <c r="K4" i="1"/>
  <c r="J4" i="1"/>
  <c r="L8" i="2"/>
  <c r="L9" i="2"/>
  <c r="L7" i="2"/>
  <c r="Z5" i="1" l="1"/>
</calcChain>
</file>

<file path=xl/sharedStrings.xml><?xml version="1.0" encoding="utf-8"?>
<sst xmlns="http://schemas.openxmlformats.org/spreadsheetml/2006/main" count="147" uniqueCount="89">
  <si>
    <t>Описание и характеристика товаров (группы товаров)</t>
  </si>
  <si>
    <t>№ группы товаров</t>
  </si>
  <si>
    <t>Описание группы</t>
  </si>
  <si>
    <t>Наименование фирмы-изготовителя</t>
  </si>
  <si>
    <t>Товарный знак, объект АП, ...</t>
  </si>
  <si>
    <t>Место происхождения</t>
  </si>
  <si>
    <t>Марка</t>
  </si>
  <si>
    <t>Модель</t>
  </si>
  <si>
    <t>Артикул</t>
  </si>
  <si>
    <t>Стандарт (ГОСТ, ОСТ, СПП, СТО, ТУ)</t>
  </si>
  <si>
    <t>Сорт/Группа сортов</t>
  </si>
  <si>
    <t>Наименование сортимента (для тов. поз. 4403)</t>
  </si>
  <si>
    <t>Порода древесины</t>
  </si>
  <si>
    <t>Размер: длина</t>
  </si>
  <si>
    <t>Размер: ширина</t>
  </si>
  <si>
    <t>Размер: высота</t>
  </si>
  <si>
    <t>Припуск по длине</t>
  </si>
  <si>
    <t>Припуск по ширине</t>
  </si>
  <si>
    <t>Припуск по высоте</t>
  </si>
  <si>
    <t>Отклонение по длине</t>
  </si>
  <si>
    <t>Отклонение по ширине</t>
  </si>
  <si>
    <t>Отклонение по высоте</t>
  </si>
  <si>
    <t>Диаметр: мин.</t>
  </si>
  <si>
    <t>Диаметр: макс.</t>
  </si>
  <si>
    <t>Размеры: код ед. изм.</t>
  </si>
  <si>
    <t>Размеры: наим. ед. изм.</t>
  </si>
  <si>
    <t>Объем по контракту, м3</t>
  </si>
  <si>
    <t>Объем факт., м3</t>
  </si>
  <si>
    <t>Дата выпуска</t>
  </si>
  <si>
    <t>Серийные номера (перечислить через запятую)</t>
  </si>
  <si>
    <t>Количество</t>
  </si>
  <si>
    <t>Кол-во: Код ед. изм.</t>
  </si>
  <si>
    <t>Кол-во: Наим. ед. изм.</t>
  </si>
  <si>
    <t>Цена за ед. товара, USD</t>
  </si>
  <si>
    <t>Цена/стоимость товарной позиции, USD</t>
  </si>
  <si>
    <t>Вес брутто, кг</t>
  </si>
  <si>
    <t>Вес нетто, кг</t>
  </si>
  <si>
    <t>Свободный текст</t>
  </si>
  <si>
    <t>Разрешительный документ №1 из гр.44</t>
  </si>
  <si>
    <t>Разрешительный документ №2 из гр.44</t>
  </si>
  <si>
    <t>На дополнение</t>
  </si>
  <si>
    <t>1</t>
  </si>
  <si>
    <t/>
  </si>
  <si>
    <t>26002-83,24454-80,ФР 1.27.2014.17136</t>
  </si>
  <si>
    <t>006</t>
  </si>
  <si>
    <t>М</t>
  </si>
  <si>
    <t>113</t>
  </si>
  <si>
    <t>М3</t>
  </si>
  <si>
    <t>Нет</t>
  </si>
  <si>
    <t xml:space="preserve">Длина </t>
  </si>
  <si>
    <t>Толщина</t>
  </si>
  <si>
    <t>Ширина</t>
  </si>
  <si>
    <t xml:space="preserve">                  СПЕЦИФИКАЦИЯ 3/3</t>
  </si>
  <si>
    <t xml:space="preserve">     пиломатериал обрезной хвойных  пород сосна</t>
  </si>
  <si>
    <t>от</t>
  </si>
  <si>
    <t xml:space="preserve">Грузоотправитель: </t>
  </si>
  <si>
    <t>ООО "СОСНА СИБИРСКАЯ"</t>
  </si>
  <si>
    <t xml:space="preserve">Грузополучатель: </t>
  </si>
  <si>
    <t xml:space="preserve">Маньчжурская экспортно-импортная торговая компания с ОО "ХаньСю" </t>
  </si>
  <si>
    <t>Станция отправления:</t>
  </si>
  <si>
    <t xml:space="preserve"> ст. Худоеланская, ВСЖД</t>
  </si>
  <si>
    <t xml:space="preserve">Условия поставки: </t>
  </si>
  <si>
    <t>DAР ст. Забайкальск</t>
  </si>
  <si>
    <t>ГОСТ  8486-86</t>
  </si>
  <si>
    <t>отправка:</t>
  </si>
  <si>
    <t>ВЕС</t>
  </si>
  <si>
    <t>Вагон:</t>
  </si>
  <si>
    <t>СОРТ</t>
  </si>
  <si>
    <t>Кол-во шт</t>
  </si>
  <si>
    <t>1-4</t>
  </si>
  <si>
    <t>ВСЕГО</t>
  </si>
  <si>
    <t>вес брутто</t>
  </si>
  <si>
    <t>70000 кг</t>
  </si>
  <si>
    <t>вес нетто</t>
  </si>
  <si>
    <t>69500 кг</t>
  </si>
  <si>
    <t>Мастер погрузки:</t>
  </si>
  <si>
    <t>/Орлова Р.П./</t>
  </si>
  <si>
    <t>Длина  (мм)</t>
  </si>
  <si>
    <t xml:space="preserve">Толщина (мм)  </t>
  </si>
  <si>
    <t>Ширина (мм)</t>
  </si>
  <si>
    <t>Припуск по толщине</t>
  </si>
  <si>
    <t>Отклон по длине</t>
  </si>
  <si>
    <t>Откл по толщине</t>
  </si>
  <si>
    <t>Откл по ширине</t>
  </si>
  <si>
    <t>Цена дол.США</t>
  </si>
  <si>
    <t xml:space="preserve">КОД ТОВАРА </t>
  </si>
  <si>
    <t>СОСНА  ОБЫКНОВЕННАЯ</t>
  </si>
  <si>
    <t>Лист</t>
  </si>
  <si>
    <t>Спецификация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</si>
</sst>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 mmmm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sz val="12"/>
      <name val="Arial Cyr"/>
      <charset val="204"/>
    </font>
    <font>
      <sz val="14"/>
      <color rgb="FF000000"/>
      <name val="Arial"/>
      <family val="2"/>
      <charset val="204"/>
    </font>
    <font>
      <sz val="14"/>
      <color indexed="8"/>
      <name val="Times New Roman"/>
      <family val="1"/>
      <charset val="204"/>
    </font>
    <font>
      <i/>
      <sz val="14"/>
      <name val="Arial Cyr"/>
      <charset val="204"/>
    </font>
    <font>
      <u/>
      <sz val="14"/>
      <name val="Arial Cyr"/>
      <charset val="204"/>
    </font>
    <font>
      <sz val="14"/>
      <color theme="1"/>
      <name val="Arial Cyr"/>
      <charset val="204"/>
    </font>
    <font>
      <sz val="14"/>
      <color theme="1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49" fontId="2" fillId="0" borderId="4" xfId="0" applyNumberFormat="1" applyFont="1" applyFill="1" applyBorder="1" applyAlignment="1">
      <alignment horizontal="left" vertical="top" wrapText="1"/>
    </xf>
    <xf numFmtId="0" fontId="2" fillId="0" borderId="4" xfId="0" applyNumberFormat="1" applyFont="1" applyFill="1" applyBorder="1" applyAlignment="1">
      <alignment horizontal="left" vertical="top" wrapText="1"/>
    </xf>
    <xf numFmtId="0" fontId="3" fillId="0" borderId="0" xfId="1" applyFont="1"/>
    <xf numFmtId="0" fontId="5" fillId="0" borderId="0" xfId="1" applyNumberFormat="1" applyFont="1" applyAlignment="1" applyProtection="1"/>
    <xf numFmtId="0" fontId="5" fillId="0" borderId="0" xfId="1" applyFont="1" applyAlignment="1">
      <alignment horizontal="center"/>
    </xf>
    <xf numFmtId="0" fontId="6" fillId="0" borderId="0" xfId="1" applyFont="1"/>
    <xf numFmtId="0" fontId="5" fillId="0" borderId="0" xfId="1" applyNumberFormat="1" applyFont="1" applyProtection="1"/>
    <xf numFmtId="0" fontId="7" fillId="0" borderId="0" xfId="1" applyFont="1" applyProtection="1"/>
    <xf numFmtId="0" fontId="5" fillId="0" borderId="0" xfId="1" applyFont="1"/>
    <xf numFmtId="1" fontId="5" fillId="0" borderId="0" xfId="1" applyNumberFormat="1" applyFont="1" applyProtection="1"/>
    <xf numFmtId="0" fontId="0" fillId="0" borderId="0" xfId="0" applyNumberFormat="1" applyAlignment="1">
      <alignment vertical="top"/>
    </xf>
    <xf numFmtId="0" fontId="2" fillId="0" borderId="4" xfId="0" applyNumberFormat="1" applyFont="1" applyFill="1" applyBorder="1" applyAlignment="1">
      <alignment horizontal="center" vertical="top" wrapText="1"/>
    </xf>
    <xf numFmtId="0" fontId="2" fillId="0" borderId="4" xfId="0" applyNumberFormat="1" applyFont="1" applyFill="1" applyBorder="1" applyAlignment="1">
      <alignment horizontal="right" vertical="top" wrapText="1"/>
    </xf>
    <xf numFmtId="0" fontId="0" fillId="0" borderId="0" xfId="0" applyFont="1"/>
    <xf numFmtId="0" fontId="8" fillId="0" borderId="0" xfId="1" applyNumberFormat="1" applyFont="1" applyBorder="1" applyAlignment="1" applyProtection="1">
      <alignment horizontal="center" vertical="top" wrapText="1"/>
    </xf>
    <xf numFmtId="0" fontId="9" fillId="0" borderId="0" xfId="1" applyFont="1" applyAlignment="1">
      <alignment horizontal="center"/>
    </xf>
    <xf numFmtId="165" fontId="10" fillId="0" borderId="0" xfId="1" applyNumberFormat="1" applyFont="1" applyAlignment="1">
      <alignment horizontal="center"/>
    </xf>
    <xf numFmtId="49" fontId="8" fillId="0" borderId="4" xfId="1" applyNumberFormat="1" applyFont="1" applyBorder="1" applyAlignment="1" applyProtection="1">
      <alignment horizontal="center" vertical="top" wrapText="1"/>
      <protection locked="0"/>
    </xf>
    <xf numFmtId="0" fontId="8" fillId="0" borderId="4" xfId="1" applyFont="1" applyBorder="1" applyAlignment="1" applyProtection="1">
      <alignment horizontal="center" vertical="top" wrapText="1"/>
      <protection locked="0"/>
    </xf>
    <xf numFmtId="0" fontId="4" fillId="0" borderId="1" xfId="1" applyNumberFormat="1" applyFont="1" applyBorder="1" applyAlignment="1" applyProtection="1">
      <alignment horizontal="center"/>
      <protection locked="0"/>
    </xf>
    <xf numFmtId="0" fontId="8" fillId="0" borderId="4" xfId="1" applyNumberFormat="1" applyFont="1" applyBorder="1" applyAlignment="1" applyProtection="1">
      <alignment horizontal="center" vertical="top" wrapText="1"/>
      <protection locked="0"/>
    </xf>
    <xf numFmtId="0" fontId="8" fillId="0" borderId="4" xfId="1" applyNumberFormat="1" applyFont="1" applyBorder="1" applyAlignment="1" applyProtection="1">
      <alignment horizontal="center" vertical="top" wrapText="1"/>
    </xf>
    <xf numFmtId="1" fontId="8" fillId="0" borderId="4" xfId="1" applyNumberFormat="1" applyFont="1" applyBorder="1" applyAlignment="1" applyProtection="1">
      <alignment horizontal="center" vertical="top" wrapText="1"/>
      <protection locked="0"/>
    </xf>
    <xf numFmtId="0" fontId="0" fillId="0" borderId="4" xfId="0" applyFont="1" applyBorder="1"/>
    <xf numFmtId="0" fontId="8" fillId="0" borderId="4" xfId="1" applyNumberFormat="1" applyFont="1" applyBorder="1" applyAlignment="1" applyProtection="1">
      <alignment horizontal="center" wrapText="1"/>
    </xf>
    <xf numFmtId="0" fontId="11" fillId="0" borderId="0" xfId="1" applyFont="1"/>
    <xf numFmtId="0" fontId="13" fillId="0" borderId="0" xfId="1" applyFont="1" applyFill="1" applyBorder="1" applyAlignment="1">
      <alignment horizontal="center" vertical="top" wrapText="1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wrapText="1"/>
    </xf>
    <xf numFmtId="0" fontId="14" fillId="0" borderId="0" xfId="0" applyFont="1"/>
    <xf numFmtId="0" fontId="6" fillId="0" borderId="0" xfId="1" applyFont="1" applyBorder="1" applyAlignment="1">
      <alignment horizontal="left"/>
    </xf>
    <xf numFmtId="0" fontId="6" fillId="0" borderId="0" xfId="1" applyFont="1" applyAlignment="1"/>
    <xf numFmtId="0" fontId="6" fillId="0" borderId="0" xfId="1" applyFont="1" applyBorder="1" applyAlignment="1"/>
    <xf numFmtId="164" fontId="2" fillId="0" borderId="4" xfId="0" applyNumberFormat="1" applyFont="1" applyFill="1" applyBorder="1" applyAlignment="1">
      <alignment horizontal="right" vertical="top" wrapText="1"/>
    </xf>
    <xf numFmtId="1" fontId="2" fillId="0" borderId="4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0" fontId="1" fillId="0" borderId="0" xfId="0" applyNumberFormat="1" applyFont="1" applyAlignment="1">
      <alignment horizontal="center" vertical="top" wrapText="1"/>
    </xf>
    <xf numFmtId="0" fontId="4" fillId="0" borderId="7" xfId="1" applyNumberFormat="1" applyFont="1" applyBorder="1" applyAlignment="1" applyProtection="1">
      <alignment horizontal="center" wrapText="1"/>
    </xf>
    <xf numFmtId="0" fontId="4" fillId="0" borderId="8" xfId="1" applyNumberFormat="1" applyFont="1" applyBorder="1" applyAlignment="1" applyProtection="1">
      <alignment horizontal="center" wrapText="1"/>
    </xf>
    <xf numFmtId="0" fontId="5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 vertical="top" wrapText="1"/>
    </xf>
    <xf numFmtId="0" fontId="6" fillId="0" borderId="0" xfId="1" applyFont="1" applyAlignment="1">
      <alignment horizontal="left"/>
    </xf>
    <xf numFmtId="0" fontId="15" fillId="0" borderId="0" xfId="1" applyFont="1" applyBorder="1" applyAlignment="1">
      <alignment horizontal="left"/>
    </xf>
    <xf numFmtId="0" fontId="4" fillId="0" borderId="2" xfId="1" applyNumberFormat="1" applyFont="1" applyBorder="1" applyAlignment="1" applyProtection="1">
      <alignment horizontal="center" wrapText="1"/>
    </xf>
    <xf numFmtId="0" fontId="4" fillId="0" borderId="5" xfId="1" applyNumberFormat="1" applyFont="1" applyBorder="1" applyAlignment="1" applyProtection="1">
      <alignment horizontal="center" wrapText="1"/>
    </xf>
    <xf numFmtId="0" fontId="4" fillId="0" borderId="4" xfId="1" applyNumberFormat="1" applyFont="1" applyBorder="1" applyAlignment="1" applyProtection="1">
      <alignment horizontal="center" wrapText="1"/>
    </xf>
    <xf numFmtId="0" fontId="4" fillId="0" borderId="3" xfId="1" applyNumberFormat="1" applyFont="1" applyBorder="1" applyAlignment="1" applyProtection="1">
      <alignment horizontal="center" wrapText="1"/>
    </xf>
    <xf numFmtId="0" fontId="4" fillId="0" borderId="6" xfId="1" applyNumberFormat="1" applyFont="1" applyBorder="1" applyAlignment="1" applyProtection="1">
      <alignment horizontal="center" wrapText="1"/>
    </xf>
    <xf numFmtId="0" fontId="6" fillId="0" borderId="5" xfId="1" applyFont="1" applyBorder="1" applyAlignment="1">
      <alignment horizontal="left"/>
    </xf>
    <xf numFmtId="0" fontId="9" fillId="0" borderId="0" xfId="1" applyFont="1" applyAlignment="1">
      <alignment horizontal="center"/>
    </xf>
    <xf numFmtId="165" fontId="10" fillId="0" borderId="0" xfId="1" applyNumberFormat="1" applyFont="1" applyAlignment="1">
      <alignment horizontal="center"/>
    </xf>
    <xf numFmtId="0" fontId="6" fillId="0" borderId="0" xfId="1" applyFont="1" applyBorder="1" applyAlignment="1">
      <alignment horizontal="left"/>
    </xf>
  </cellXfs>
  <cellStyles count="2">
    <cellStyle name="Обычный" xfId="0" builtinId="0"/>
    <cellStyle name="Обычный 2" xfId="1" xr:uid="{ECAD359F-F508-40FF-B328-5B08CAB9A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3DBD-DEF9-4030-9EC6-AC02871C4DA1}">
  <sheetPr codeName="Лист1"/>
  <dimension ref="B2:L18"/>
  <sheetViews>
    <sheetView tabSelected="1" topLeftCell="B1" workbookViewId="0">
      <selection activeCell="E18" sqref="E18"/>
    </sheetView>
  </sheetViews>
  <sheetFormatPr defaultRowHeight="15" x14ac:dyDescent="0.25"/>
  <cols>
    <col min="1" max="1" width="10.85546875" customWidth="1"/>
    <col min="2" max="2" width="11.5703125" bestFit="1" customWidth="1"/>
    <col min="3" max="3" width="16" customWidth="1"/>
    <col min="6" max="6" width="10.28515625" bestFit="1" customWidth="1"/>
    <col min="10" max="10" width="10.28515625" bestFit="1" customWidth="1"/>
    <col min="11" max="11" width="26" customWidth="1"/>
    <col min="12" max="12" width="10.28515625" bestFit="1" customWidth="1"/>
  </cols>
  <sheetData>
    <row r="2" spans="2:12" x14ac:dyDescent="0.25">
      <c r="B2" t="s">
        <v>87</v>
      </c>
      <c r="C2" t="s">
        <v>88</v>
      </c>
    </row>
    <row r="3" spans="2:12" x14ac:dyDescent="0.25">
      <c r="B3" t="s">
        <v>49</v>
      </c>
      <c r="C3" t="str">
        <f>ADDRESS(16,2,4,1,C2 )</f>
        <v>Спецификация!B16</v>
      </c>
      <c r="F3" t="str">
        <f ca="1">_xlfn.FORMULATEXT(Данные!B4)</f>
        <v>="ДЛИНА " &amp; Спецификация!B16 &amp; "ММ" &amp;"(" &amp;"ОТКЛ."&amp; ЕСЛИ(ЕПУСТО(Спецификация!H16);0;Спецификация!H16)&amp; ЕСЛИ(ЕПУСТО(Спецификация!E16);"";",ПРИП."&amp;Спецификация!E16)&amp;")"&amp;",ТОЛЩИНА "&amp;Спецификация!C16&amp;"ММ" &amp;"(" &amp;"ОТКЛ."&amp; ЕСЛИ(ЕПУСТО(Спецификация!I16);0;Спецификация!I16)&amp; ЕСЛИ(ЕПУСТО(Спецификация!F16);"";",ПРИП."&amp;Спецификация!F16)&amp;")"&amp;",ШИРИНА "&amp;Спецификация!D16&amp;"ММ" &amp;"(" &amp;"ОТКЛ."&amp; ЕСЛИ(ЕПУСТО(Спецификация!J16);0;Спецификация!J16)&amp; ЕСЛИ(ЕПУСТО(Спецификация!G16);"";",ПРИП."&amp;Спецификация!G16)&amp;")"&amp;","&amp;Спецификация!K16&amp;" ШТ, "&amp;Спецификация!L16&amp;"ДОЛЛ.США/М3-"&amp;Z4&amp;"М3/С ПРЕДЕЛЬНЫМ ОТКЛОНЕНИЕМ ОТ НОМИНАЛЬНЫХ РАЗМЕРОВ"</v>
      </c>
    </row>
    <row r="4" spans="2:12" x14ac:dyDescent="0.25">
      <c r="B4" t="s">
        <v>50</v>
      </c>
      <c r="F4" t="str">
        <f ca="1">_xlfn.FORMULATEXT(Данные!B5)</f>
        <v>="ДЛИНА " &amp; Спецификация!B17 &amp; "ММ" &amp;"(" &amp;"ОТКЛ."&amp; ЕСЛИ(ЕПУСТО(Спецификация!H17);0;Спецификация!H17)&amp; ЕСЛИ(ЕПУСТО(Спецификация!E17);"";",ПРИП."&amp;Спецификация!E17)&amp;")"&amp;",ТОЛЩИНА "&amp;Спецификация!C17&amp;"ММ" &amp;"(" &amp;"ОТКЛ."&amp; ЕСЛИ(ЕПУСТО(Спецификация!I17);0;Спецификация!I17)&amp; ЕСЛИ(ЕПУСТО(Спецификация!F17);"";",ПРИП."&amp;Спецификация!F17)&amp;")"&amp;",ШИРИНА "&amp;Спецификация!D17&amp;"ММ" &amp;"(" &amp;"ОТКЛ."&amp; ЕСЛИ(ЕПУСТО(Спецификация!J17);0;Спецификация!J17)&amp; ЕСЛИ(ЕПУСТО(Спецификация!G17);"";",ПРИП."&amp;Спецификация!G17)&amp;")"&amp;","&amp;Спецификация!K17&amp;" ШТ, "&amp;Спецификация!L17&amp;"ДОЛЛ.США/М3-"&amp;Z5&amp;"М3/С ПРЕДЕЛЬНЫМ ОТКЛОНЕНИЕМ ОТ НОМИНАЛЬНЫХ РАЗМЕРОВ"</v>
      </c>
    </row>
    <row r="5" spans="2:12" x14ac:dyDescent="0.25">
      <c r="B5" t="s">
        <v>51</v>
      </c>
      <c r="F5" t="str">
        <f ca="1">MID(_xlfn.FORMULATEXT(Данные!B6),2,800)</f>
        <v>"ДЛИНА " &amp; Спецификация!B18 &amp; "ММ" &amp;"(" &amp;"ОТКЛ."&amp; ЕСЛИ(ЕПУСТО(Спецификация!H18);0;Спецификация!H18)&amp; ЕСЛИ(ЕПУСТО(Спецификация!E18);"";",ПРИП."&amp;Спецификация!E18)&amp;")"&amp;",ТОЛЩИНА "&amp;Спецификация!C18&amp;"ММ" &amp;"(" &amp;"ОТКЛ."&amp; ЕСЛИ(ЕПУСТО(Спецификация!I18);0;Спецификация!I18)&amp; ЕСЛИ(ЕПУСТО(Спецификация!F18);"";",ПРИП."&amp;Спецификация!F18)&amp;")"&amp;",ШИРИНА "&amp;Спецификация!D18&amp;"ММ" &amp;"(" &amp;"ОТКЛ."&amp; ЕСЛИ(ЕПУСТО(Спецификация!J18);0;Спецификация!J18)&amp; ЕСЛИ(ЕПУСТО(Спецификация!G18);"";",ПРИП."&amp;Спецификация!G18)&amp;")"&amp;","&amp;Спецификация!K18&amp;" ШТ, "&amp;Спецификация!L18&amp;"ДОЛЛ.США/М3-"&amp;Z6&amp;"М3/С ПРЕДЕЛЬНЫМ ОТКЛОНЕНИЕМ ОТ НОМИНАЛЬНЫХ РАЗМЕРОВ"</v>
      </c>
    </row>
    <row r="6" spans="2:12" x14ac:dyDescent="0.25">
      <c r="B6" t="s">
        <v>30</v>
      </c>
    </row>
    <row r="7" spans="2:12" x14ac:dyDescent="0.25">
      <c r="E7" s="36" t="str">
        <f>Спецификация!K16&amp;Спецификация!L16</f>
        <v>389158</v>
      </c>
      <c r="F7" t="str">
        <f ca="1">_xlfn.FORMULATEXT(E7)</f>
        <v>=Спецификация!K16&amp;Спецификация!L16</v>
      </c>
      <c r="J7" t="str">
        <f ca="1">MID(F7,2,80)</f>
        <v>Спецификация!K16&amp;Спецификация!L16</v>
      </c>
      <c r="L7" t="e">
        <f ca="1">INDIRECT(J7)</f>
        <v>#REF!</v>
      </c>
    </row>
    <row r="8" spans="2:12" x14ac:dyDescent="0.25">
      <c r="E8" s="36">
        <f>Спецификация!K17</f>
        <v>2246</v>
      </c>
      <c r="F8" t="str">
        <f t="shared" ref="F8:F9" ca="1" si="0">_xlfn.FORMULATEXT(E8)</f>
        <v>=Спецификация!K17</v>
      </c>
      <c r="J8" t="str">
        <f t="shared" ref="J8:J9" ca="1" si="1">MID(F8,2,80)</f>
        <v>Спецификация!K17</v>
      </c>
      <c r="L8">
        <f t="shared" ref="L8:L9" ca="1" si="2">INDIRECT(J8)</f>
        <v>2246</v>
      </c>
    </row>
    <row r="9" spans="2:12" x14ac:dyDescent="0.25">
      <c r="E9" s="36">
        <f>Спецификация!K18</f>
        <v>2</v>
      </c>
      <c r="F9" t="str">
        <f t="shared" ca="1" si="0"/>
        <v>=Спецификация!K18</v>
      </c>
      <c r="J9" t="str">
        <f t="shared" ca="1" si="1"/>
        <v>Спецификация!K18</v>
      </c>
      <c r="L9">
        <f t="shared" ca="1" si="2"/>
        <v>2</v>
      </c>
    </row>
    <row r="12" spans="2:12" x14ac:dyDescent="0.25">
      <c r="E12">
        <v>10</v>
      </c>
      <c r="F12">
        <v>15</v>
      </c>
      <c r="G12">
        <f>SUM(E12:F12)</f>
        <v>25</v>
      </c>
      <c r="H12" t="str">
        <f>ADDRESS(12,8)</f>
        <v>$H$12</v>
      </c>
      <c r="K12" t="str">
        <f ca="1">INDIRECT(H12)</f>
        <v>$H$12</v>
      </c>
    </row>
    <row r="16" spans="2:12" x14ac:dyDescent="0.25">
      <c r="B16">
        <v>1</v>
      </c>
    </row>
    <row r="17" spans="2:2" x14ac:dyDescent="0.25">
      <c r="B17">
        <v>2</v>
      </c>
    </row>
    <row r="18" spans="2:2" x14ac:dyDescent="0.25">
      <c r="B18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FE8D-1693-482A-81B8-F8AC36F93538}">
  <sheetPr codeName="Лист2"/>
  <dimension ref="A1:AN7"/>
  <sheetViews>
    <sheetView topLeftCell="U1" workbookViewId="0">
      <selection activeCell="W8" sqref="W8"/>
    </sheetView>
  </sheetViews>
  <sheetFormatPr defaultRowHeight="15" x14ac:dyDescent="0.25"/>
  <cols>
    <col min="1" max="1" width="15.7109375" style="11" customWidth="1"/>
    <col min="2" max="2" width="68.7109375" style="11" customWidth="1"/>
    <col min="3" max="4" width="46.7109375" style="11" customWidth="1"/>
    <col min="5" max="5" width="33.7109375" style="11" customWidth="1"/>
    <col min="6" max="7" width="30.7109375" style="11" customWidth="1"/>
    <col min="8" max="9" width="23.7109375" style="11" customWidth="1"/>
    <col min="10" max="12" width="46.7109375" style="11" customWidth="1"/>
    <col min="13" max="15" width="15.7109375" style="11" customWidth="1"/>
    <col min="16" max="16" width="16.7109375" style="11" customWidth="1"/>
    <col min="17" max="17" width="15.7109375" style="11" customWidth="1"/>
    <col min="18" max="18" width="14.7109375" style="11" customWidth="1"/>
    <col min="19" max="21" width="16.7109375" style="11" customWidth="1"/>
    <col min="22" max="23" width="12.7109375" style="11" customWidth="1"/>
    <col min="24" max="24" width="15.7109375" style="11" customWidth="1"/>
    <col min="25" max="25" width="7.7109375" style="11" customWidth="1"/>
    <col min="26" max="26" width="15.7109375" style="11" customWidth="1"/>
    <col min="27" max="27" width="21.85546875" style="11" customWidth="1"/>
    <col min="28" max="28" width="25.28515625" style="11" customWidth="1"/>
    <col min="29" max="29" width="30.7109375" style="11" customWidth="1"/>
    <col min="30" max="30" width="15.7109375" style="11" customWidth="1"/>
    <col min="31" max="31" width="12.7109375" style="11" customWidth="1"/>
    <col min="32" max="32" width="33.7109375" style="11" customWidth="1"/>
    <col min="33" max="34" width="16.7109375" style="11" customWidth="1"/>
    <col min="35" max="36" width="15.7109375" style="11" customWidth="1"/>
    <col min="37" max="39" width="33.7109375" style="11" customWidth="1"/>
    <col min="40" max="40" width="21.7109375" style="11" customWidth="1"/>
    <col min="41" max="16384" width="9.140625" style="11"/>
  </cols>
  <sheetData>
    <row r="1" spans="1:40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</row>
    <row r="3" spans="1:40" ht="75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2" t="s">
        <v>40</v>
      </c>
    </row>
    <row r="4" spans="1:40" ht="45" x14ac:dyDescent="0.25">
      <c r="A4" s="13" t="s">
        <v>41</v>
      </c>
      <c r="B4" s="2" t="str">
        <f>"ДЛИНА " &amp; Спецификация!B16 &amp; "ММ" &amp;"(" &amp;"ОТКЛ."&amp; IF(ISBLANK(Спецификация!H16),0,Спецификация!H16)&amp; IF(ISBLANK(Спецификация!E16),"",",ПРИП."&amp;Спецификация!E16)&amp;")"&amp;",ТОЛЩИНА "&amp;Спецификация!C16&amp;"ММ" &amp;"(" &amp;"ОТКЛ."&amp; IF(ISBLANK(Спецификация!I16),0,Спецификация!I16)&amp; IF(ISBLANK(Спецификация!F16),"",",ПРИП."&amp;Спецификация!F16)&amp;")"&amp;",ШИРИНА "&amp;Спецификация!D16&amp;"ММ" &amp;"(" &amp;"ОТКЛ."&amp; IF(ISBLANK(Спецификация!J16),0,Спецификация!J16)&amp; IF(ISBLANK(Спецификация!G16),"",",ПРИП."&amp;Спецификация!G16)&amp;")"&amp;","&amp;Спецификация!K16&amp;" ШТ, "&amp;Спецификация!L16&amp;"ДОЛЛ.США/М3-"&amp;Z4&amp;"М3/С ПРЕДЕЛЬНЫМ ОТКЛОНЕНИЕМ ОТ НОМИНАЛЬНЫХ РАЗМЕРОВ"</f>
        <v>ДЛИНА 4000ММ(ОТКЛ.0),ТОЛЩИНА 88ММ(ОТКЛ.0),ШИРИНА 88ММ(ОТКЛ.0),389 ШТ, 158ДОЛЛ.США/М3-12.05М3/С ПРЕДЕЛЬНЫМ ОТКЛОНЕНИЕМ ОТ НОМИНАЛЬНЫХ РАЗМЕРОВ</v>
      </c>
      <c r="C4" s="2" t="str">
        <f>Спецификация!$D$6</f>
        <v>ООО "СОСНА СИБИРСКАЯ"</v>
      </c>
      <c r="D4" s="2" t="s">
        <v>42</v>
      </c>
      <c r="E4" s="2" t="s">
        <v>42</v>
      </c>
      <c r="F4" s="2" t="s">
        <v>42</v>
      </c>
      <c r="G4" s="2" t="s">
        <v>42</v>
      </c>
      <c r="H4" s="2" t="s">
        <v>42</v>
      </c>
      <c r="I4" s="2" t="str">
        <f>Спецификация!$D$10</f>
        <v>26002-83,24454-80,ФР 1.27.2014.17136</v>
      </c>
      <c r="J4" s="1" t="str">
        <f>Спецификация!A16</f>
        <v>1-4</v>
      </c>
      <c r="K4" s="2" t="str">
        <f>Спецификация!$D$13</f>
        <v>СОСНА  ОБЫКНОВЕННАЯ</v>
      </c>
      <c r="L4" s="2" t="str">
        <f>Спецификация!$D$13</f>
        <v>СОСНА  ОБЫКНОВЕННАЯ</v>
      </c>
      <c r="M4" s="13">
        <f>Спецификация!B16/1000</f>
        <v>4</v>
      </c>
      <c r="N4" s="13">
        <f>Спецификация!D16/1000</f>
        <v>8.7999999999999995E-2</v>
      </c>
      <c r="O4" s="13">
        <f>Спецификация!C16/1000</f>
        <v>8.7999999999999995E-2</v>
      </c>
      <c r="P4" s="13" t="str">
        <f>IF(OR(ISBLANK(Спецификация!E16),Спецификация!E16=0),"",Спецификация!E16/1000)</f>
        <v/>
      </c>
      <c r="Q4" s="13" t="str">
        <f>IF(OR(ISBLANK(Спецификация!F16),Спецификация!F16=0),"",Спецификация!F16/1000)</f>
        <v/>
      </c>
      <c r="R4" s="13" t="str">
        <f>IF(OR(ISBLANK(Спецификация!G16),Спецификация!G16=0),"",Спецификация!G16/1000)</f>
        <v/>
      </c>
      <c r="S4" s="13" t="str">
        <f>IF(OR(ISBLANK(Спецификация!H16),Спецификация!H16=0),"",Спецификация!H16/1000)</f>
        <v/>
      </c>
      <c r="T4" s="13" t="str">
        <f>IF(OR(ISBLANK(Спецификация!I16),Спецификация!I16=0),"",Спецификация!I16/1000)</f>
        <v/>
      </c>
      <c r="U4" s="13" t="str">
        <f>IF(OR(ISBLANK(Спецификация!J16),Спецификация!J16=0),"",Спецификация!J16/1000)</f>
        <v/>
      </c>
      <c r="V4" s="13" t="s">
        <v>42</v>
      </c>
      <c r="W4" s="13" t="s">
        <v>42</v>
      </c>
      <c r="X4" s="2" t="s">
        <v>44</v>
      </c>
      <c r="Y4" s="2" t="s">
        <v>45</v>
      </c>
      <c r="Z4" s="34">
        <f>ROUND(M4*N4*O4*Спецификация!$K$16,3)</f>
        <v>12.05</v>
      </c>
      <c r="AA4" s="13">
        <f>ROUND((Спецификация!E16+Спецификация!H16+Спецификация!B16)*(Спецификация!F16+Спецификация!I16+Спецификация!C16)*(Спецификация!G16+Спецификация!J16+Спецификация!D16)/POWER(10,9),-INT(LOG10(ABS(Спецификация!B16*Спецификация!C16*Спецификация!D16*POWER(10,-9))))+3)*Спецификация!K16</f>
        <v>12.051220000000001</v>
      </c>
      <c r="AB4" s="2"/>
      <c r="AC4" s="2" t="s">
        <v>42</v>
      </c>
      <c r="AD4" s="13">
        <f>AA4</f>
        <v>12.051220000000001</v>
      </c>
      <c r="AE4" s="2" t="s">
        <v>46</v>
      </c>
      <c r="AF4" s="2" t="s">
        <v>47</v>
      </c>
      <c r="AG4" s="13" t="s">
        <v>42</v>
      </c>
      <c r="AH4" s="35">
        <f>Спецификация!L16</f>
        <v>158</v>
      </c>
      <c r="AI4" s="13" t="s">
        <v>42</v>
      </c>
      <c r="AJ4" s="13" t="s">
        <v>42</v>
      </c>
      <c r="AK4" s="2" t="s">
        <v>42</v>
      </c>
      <c r="AL4" s="2" t="s">
        <v>42</v>
      </c>
      <c r="AM4" s="2" t="s">
        <v>42</v>
      </c>
      <c r="AN4" s="12" t="s">
        <v>48</v>
      </c>
    </row>
    <row r="5" spans="1:40" ht="60" x14ac:dyDescent="0.25">
      <c r="A5" s="13" t="s">
        <v>41</v>
      </c>
      <c r="B5" s="2" t="str">
        <f>"ДЛИНА " &amp; Спецификация!B17 &amp; "ММ" &amp;"(" &amp;"ОТКЛ."&amp; IF(ISBLANK(Спецификация!H17),0,Спецификация!H17)&amp; IF(ISBLANK(Спецификация!E17),"",",ПРИП."&amp;Спецификация!E17)&amp;")"&amp;",ТОЛЩИНА "&amp;Спецификация!C17&amp;"ММ" &amp;"(" &amp;"ОТКЛ."&amp; IF(ISBLANK(Спецификация!I17),0,Спецификация!I17)&amp; IF(ISBLANK(Спецификация!F17),"",",ПРИП."&amp;Спецификация!F17)&amp;")"&amp;",ШИРИНА "&amp;Спецификация!D17&amp;"ММ" &amp;"(" &amp;"ОТКЛ."&amp; IF(ISBLANK(Спецификация!J17),0,Спецификация!J17)&amp; IF(ISBLANK(Спецификация!G17),"",",ПРИП."&amp;Спецификация!G17)&amp;")"&amp;","&amp;Спецификация!K17&amp;" ШТ, "&amp;Спецификация!L17&amp;"ДОЛЛ.США/М3-"&amp;Z5&amp;"М3/С ПРЕДЕЛЬНЫМ ОТКЛОНЕНИЕМ ОТ НОМИНАЛЬНЫХ РАЗМЕРОВ"</f>
        <v>ДЛИНА 4000ММ(ОТКЛ.50),ТОЛЩИНА 88ММ(ОТКЛ.2),ШИРИНА 108ММ(ОТКЛ.3),2246 ШТ, 158ДОЛЛ.США/М3-14.788М3/С ПРЕДЕЛЬНЫМ ОТКЛОНЕНИЕМ ОТ НОМИНАЛЬНЫХ РАЗМЕРОВ</v>
      </c>
      <c r="C5" s="2" t="str">
        <f>Спецификация!$D$6</f>
        <v>ООО "СОСНА СИБИРСКАЯ"</v>
      </c>
      <c r="D5" s="2" t="s">
        <v>42</v>
      </c>
      <c r="E5" s="2" t="s">
        <v>42</v>
      </c>
      <c r="F5" s="2" t="s">
        <v>42</v>
      </c>
      <c r="G5" s="2" t="s">
        <v>42</v>
      </c>
      <c r="H5" s="2" t="s">
        <v>42</v>
      </c>
      <c r="I5" s="2" t="str">
        <f>Спецификация!$D$10</f>
        <v>26002-83,24454-80,ФР 1.27.2014.17136</v>
      </c>
      <c r="J5" s="1" t="str">
        <f>Спецификация!A17</f>
        <v>1-4</v>
      </c>
      <c r="K5" s="2" t="str">
        <f>Спецификация!$D$13</f>
        <v>СОСНА  ОБЫКНОВЕННАЯ</v>
      </c>
      <c r="L5" s="2" t="str">
        <f>Спецификация!$D$13</f>
        <v>СОСНА  ОБЫКНОВЕННАЯ</v>
      </c>
      <c r="M5" s="13">
        <f>Спецификация!B17/1000</f>
        <v>4</v>
      </c>
      <c r="N5" s="13">
        <f>Спецификация!D17/1000</f>
        <v>0.108</v>
      </c>
      <c r="O5" s="13">
        <f>Спецификация!C17/1000</f>
        <v>8.7999999999999995E-2</v>
      </c>
      <c r="P5" s="13" t="str">
        <f>IF(OR(ISBLANK(Спецификация!E17),Спецификация!E17=0),"",Спецификация!E17/1000)</f>
        <v/>
      </c>
      <c r="Q5" s="13" t="str">
        <f>IF(OR(ISBLANK(Спецификация!F17),Спецификация!F17=0),"",Спецификация!F17/1000)</f>
        <v/>
      </c>
      <c r="R5" s="13" t="str">
        <f>IF(OR(ISBLANK(Спецификация!G17),Спецификация!G17=0),"",Спецификация!G17/1000)</f>
        <v/>
      </c>
      <c r="S5" s="13">
        <f>IF(OR(ISBLANK(Спецификация!H17),Спецификация!H17=0),"",Спецификация!H17/1000)</f>
        <v>0.05</v>
      </c>
      <c r="T5" s="13">
        <f>IF(OR(ISBLANK(Спецификация!I17),Спецификация!I17=0),"",Спецификация!I17/1000)</f>
        <v>2E-3</v>
      </c>
      <c r="U5" s="13">
        <f>IF(OR(ISBLANK(Спецификация!J17),Спецификация!J17=0),"",Спецификация!J17/1000)</f>
        <v>3.0000000000000001E-3</v>
      </c>
      <c r="V5" s="13" t="s">
        <v>42</v>
      </c>
      <c r="W5" s="13" t="s">
        <v>42</v>
      </c>
      <c r="X5" s="2" t="s">
        <v>44</v>
      </c>
      <c r="Y5" s="2" t="s">
        <v>45</v>
      </c>
      <c r="Z5" s="34">
        <f>ROUND(M5*N5*O5*Спецификация!$K$16,3)</f>
        <v>14.788</v>
      </c>
      <c r="AA5" s="13">
        <f>ROUND((Спецификация!E17+Спецификация!H17+Спецификация!B17)*(Спецификация!F17+Спецификация!I17+Спецификация!C17)*(Спецификация!G17+Спецификация!J17+Спецификация!D17)/POWER(10,9),-INT(LOG10(ABS(Спецификация!B17*Спецификация!C17*Спецификация!D17*POWER(10,-9))))+3)*Спецификация!K17</f>
        <v>90.873160000000013</v>
      </c>
      <c r="AB5" s="2"/>
      <c r="AC5" s="2" t="s">
        <v>42</v>
      </c>
      <c r="AD5" s="13">
        <f t="shared" ref="AD5:AD6" si="0">AA5</f>
        <v>90.873160000000013</v>
      </c>
      <c r="AE5" s="2" t="s">
        <v>46</v>
      </c>
      <c r="AF5" s="2" t="s">
        <v>47</v>
      </c>
      <c r="AG5" s="13" t="s">
        <v>42</v>
      </c>
      <c r="AH5" s="35">
        <f>Спецификация!L17</f>
        <v>158</v>
      </c>
      <c r="AI5" s="13" t="s">
        <v>42</v>
      </c>
      <c r="AJ5" s="13" t="s">
        <v>42</v>
      </c>
      <c r="AK5" s="2" t="s">
        <v>42</v>
      </c>
      <c r="AL5" s="2" t="s">
        <v>42</v>
      </c>
      <c r="AM5" s="2" t="s">
        <v>42</v>
      </c>
      <c r="AN5" s="12" t="s">
        <v>48</v>
      </c>
    </row>
    <row r="6" spans="1:40" ht="60" x14ac:dyDescent="0.25">
      <c r="A6" s="13" t="s">
        <v>41</v>
      </c>
      <c r="B6" s="2" t="str">
        <f>"ДЛИНА " &amp; Спецификация!B18 &amp; "ММ" &amp;"(" &amp;"ОТКЛ."&amp; IF(ISBLANK(Спецификация!H18),0,Спецификация!H18)&amp; IF(ISBLANK(Спецификация!E18),"",",ПРИП."&amp;Спецификация!E18)&amp;")"&amp;",ТОЛЩИНА "&amp;Спецификация!C18&amp;"ММ" &amp;"(" &amp;"ОТКЛ."&amp; IF(ISBLANK(Спецификация!I18),0,Спецификация!I18)&amp; IF(ISBLANK(Спецификация!F18),"",",ПРИП."&amp;Спецификация!F18)&amp;")"&amp;",ШИРИНА "&amp;Спецификация!D18&amp;"ММ" &amp;"(" &amp;"ОТКЛ."&amp; IF(ISBLANK(Спецификация!J18),0,Спецификация!J18)&amp; IF(ISBLANK(Спецификация!G18),"",",ПРИП."&amp;Спецификация!G18)&amp;")"&amp;","&amp;Спецификация!K18&amp;" ШТ, "&amp;Спецификация!L18&amp;"ДОЛЛ.США/М3-"&amp;Z6&amp;"М3/С ПРЕДЕЛЬНЫМ ОТКЛОНЕНИЕМ ОТ НОМИНАЛЬНЫХ РАЗМЕРОВ"</f>
        <v>ДЛИНА 4000ММ(ОТКЛ.50),ТОЛЩИНА 88ММ(ОТКЛ.2),ШИРИНА 138ММ(ОТКЛ.3),2 ШТ, 160ДОЛЛ.США/М3-18.896М3/С ПРЕДЕЛЬНЫМ ОТКЛОНЕНИЕМ ОТ НОМИНАЛЬНЫХ РАЗМЕРОВ</v>
      </c>
      <c r="C6" s="2" t="str">
        <f>Спецификация!$D$6</f>
        <v>ООО "СОСНА СИБИРСКАЯ"</v>
      </c>
      <c r="D6" s="2" t="s">
        <v>42</v>
      </c>
      <c r="E6" s="2" t="s">
        <v>42</v>
      </c>
      <c r="F6" s="2" t="s">
        <v>42</v>
      </c>
      <c r="G6" s="2" t="s">
        <v>42</v>
      </c>
      <c r="H6" s="2" t="s">
        <v>42</v>
      </c>
      <c r="I6" s="2" t="str">
        <f>Спецификация!$D$10</f>
        <v>26002-83,24454-80,ФР 1.27.2014.17136</v>
      </c>
      <c r="J6" s="1" t="str">
        <f>Спецификация!A18</f>
        <v>1-4</v>
      </c>
      <c r="K6" s="2" t="str">
        <f>Спецификация!$D$13</f>
        <v>СОСНА  ОБЫКНОВЕННАЯ</v>
      </c>
      <c r="L6" s="2" t="str">
        <f>Спецификация!$D$13</f>
        <v>СОСНА  ОБЫКНОВЕННАЯ</v>
      </c>
      <c r="M6" s="13">
        <f>Спецификация!B18/1000</f>
        <v>4</v>
      </c>
      <c r="N6" s="13">
        <f>Спецификация!D18/1000</f>
        <v>0.13800000000000001</v>
      </c>
      <c r="O6" s="13">
        <f>Спецификация!C18/1000</f>
        <v>8.7999999999999995E-2</v>
      </c>
      <c r="P6" s="13" t="str">
        <f>IF(OR(ISBLANK(Спецификация!E18),Спецификация!E18=0),"",Спецификация!E18/1000)</f>
        <v/>
      </c>
      <c r="Q6" s="13" t="str">
        <f>IF(OR(ISBLANK(Спецификация!F18),Спецификация!F18=0),"",Спецификация!F18/1000)</f>
        <v/>
      </c>
      <c r="R6" s="13" t="str">
        <f>IF(OR(ISBLANK(Спецификация!G18),Спецификация!G18=0),"",Спецификация!G18/1000)</f>
        <v/>
      </c>
      <c r="S6" s="13">
        <f>IF(OR(ISBLANK(Спецификация!H18),Спецификация!H18=0),"",Спецификация!H18/1000)</f>
        <v>0.05</v>
      </c>
      <c r="T6" s="13">
        <f>IF(OR(ISBLANK(Спецификация!I18),Спецификация!I18=0),"",Спецификация!I18/1000)</f>
        <v>2E-3</v>
      </c>
      <c r="U6" s="13">
        <f>IF(OR(ISBLANK(Спецификация!J18),Спецификация!J18=0),"",Спецификация!J18/1000)</f>
        <v>3.0000000000000001E-3</v>
      </c>
      <c r="V6" s="13" t="s">
        <v>42</v>
      </c>
      <c r="W6" s="13" t="s">
        <v>42</v>
      </c>
      <c r="X6" s="2" t="s">
        <v>44</v>
      </c>
      <c r="Y6" s="2" t="s">
        <v>45</v>
      </c>
      <c r="Z6" s="34">
        <f>ROUND(M6*N6*O6*Спецификация!$K$16,3)</f>
        <v>18.896000000000001</v>
      </c>
      <c r="AA6" s="13">
        <f>ROUND((Спецификация!E18+Спецификация!H18+Спецификация!B18)*(Спецификация!F18+Спецификация!I18+Спецификация!C18)*(Спецификация!G18+Спецификация!J18+Спецификация!D18)/POWER(10,9),-INT(LOG10(ABS(Спецификация!B18*Спецификация!C18*Спецификация!D18*POWER(10,-9))))+3)*Спецификация!K18</f>
        <v>0.10278</v>
      </c>
      <c r="AB6" s="2"/>
      <c r="AC6" s="2" t="s">
        <v>42</v>
      </c>
      <c r="AD6" s="13">
        <f t="shared" si="0"/>
        <v>0.10278</v>
      </c>
      <c r="AE6" s="2" t="s">
        <v>46</v>
      </c>
      <c r="AF6" s="2" t="s">
        <v>47</v>
      </c>
      <c r="AG6" s="13" t="s">
        <v>42</v>
      </c>
      <c r="AH6" s="35">
        <f>Спецификация!L18</f>
        <v>160</v>
      </c>
      <c r="AI6" s="13" t="s">
        <v>42</v>
      </c>
      <c r="AJ6" s="13" t="s">
        <v>42</v>
      </c>
      <c r="AK6" s="2" t="s">
        <v>42</v>
      </c>
      <c r="AL6" s="2" t="s">
        <v>42</v>
      </c>
      <c r="AM6" s="2" t="s">
        <v>42</v>
      </c>
      <c r="AN6" s="12" t="s">
        <v>48</v>
      </c>
    </row>
    <row r="7" spans="1:40" x14ac:dyDescent="0.25">
      <c r="AA7" s="11" t="str">
        <f ca="1">_xlfn.FORMULATEXT(AA4)</f>
        <v>=ОКРУГЛ((Спецификация!E16+Спецификация!H16+Спецификация!B16)*(Спецификация!F16+Спецификация!I16+Спецификация!C16)*(Спецификация!G16+Спецификация!J16+Спецификация!D16)/СТЕПЕНЬ(10;9);-ЦЕЛОЕ(LOG10(ABS(Спецификация!B16*Спецификация!C16*Спецификация!D16*СТЕПЕНЬ(10;-9))))+3)*Спецификация!K16</v>
      </c>
    </row>
  </sheetData>
  <mergeCells count="1">
    <mergeCell ref="A1:A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38D-F6A5-497F-8C62-877D68511ADA}">
  <sheetPr codeName="Лист3"/>
  <dimension ref="A1:M22"/>
  <sheetViews>
    <sheetView topLeftCell="A7" workbookViewId="0">
      <selection activeCell="N16" sqref="N16"/>
    </sheetView>
  </sheetViews>
  <sheetFormatPr defaultRowHeight="15" x14ac:dyDescent="0.25"/>
  <cols>
    <col min="1" max="1" width="12" style="14" customWidth="1"/>
    <col min="2" max="2" width="10.85546875" style="14" customWidth="1"/>
    <col min="3" max="3" width="13.5703125" style="14" customWidth="1"/>
    <col min="4" max="4" width="10.7109375" style="14" customWidth="1"/>
    <col min="5" max="5" width="15.28515625" style="14" customWidth="1"/>
    <col min="6" max="6" width="16.28515625" style="14" customWidth="1"/>
    <col min="7" max="7" width="16.85546875" style="14" customWidth="1"/>
    <col min="8" max="8" width="11.140625" style="14" customWidth="1"/>
    <col min="9" max="9" width="10.85546875" style="14" customWidth="1"/>
    <col min="10" max="10" width="13.140625" style="14" customWidth="1"/>
    <col min="11" max="11" width="9.140625" style="14"/>
    <col min="12" max="12" width="14.42578125" style="14" customWidth="1"/>
    <col min="13" max="16384" width="9.140625" style="14"/>
  </cols>
  <sheetData>
    <row r="1" spans="1:13" ht="18.75" x14ac:dyDescent="0.25">
      <c r="A1" s="7"/>
      <c r="B1" s="8"/>
      <c r="C1" s="8"/>
      <c r="D1" s="15"/>
      <c r="E1" s="4"/>
      <c r="F1" s="4"/>
      <c r="G1" s="4"/>
      <c r="H1" s="4"/>
      <c r="I1" s="3"/>
      <c r="J1" s="3"/>
      <c r="K1" s="3"/>
      <c r="L1" s="3"/>
      <c r="M1" s="3"/>
    </row>
    <row r="2" spans="1:13" ht="18.75" x14ac:dyDescent="0.3">
      <c r="A2" s="9"/>
      <c r="B2" s="9"/>
      <c r="C2" s="50" t="s">
        <v>52</v>
      </c>
      <c r="D2" s="50"/>
      <c r="E2" s="50"/>
      <c r="F2" s="50"/>
      <c r="G2" s="50"/>
      <c r="H2" s="50"/>
      <c r="I2" s="50"/>
      <c r="J2" s="50"/>
      <c r="K2" s="9"/>
      <c r="L2" s="9"/>
      <c r="M2" s="9"/>
    </row>
    <row r="3" spans="1:13" ht="18.75" x14ac:dyDescent="0.3">
      <c r="A3" s="9"/>
      <c r="B3" s="9"/>
      <c r="C3" s="50" t="s">
        <v>53</v>
      </c>
      <c r="D3" s="50"/>
      <c r="E3" s="50"/>
      <c r="F3" s="50"/>
      <c r="G3" s="50"/>
      <c r="H3" s="50"/>
      <c r="I3" s="50"/>
      <c r="J3" s="50"/>
      <c r="K3" s="9"/>
      <c r="L3" s="9"/>
      <c r="M3" s="9"/>
    </row>
    <row r="4" spans="1:13" ht="18.75" x14ac:dyDescent="0.3">
      <c r="A4" s="9"/>
      <c r="B4" s="9"/>
      <c r="C4" s="16"/>
      <c r="D4" s="16"/>
      <c r="E4" s="16"/>
      <c r="F4" s="16"/>
      <c r="G4" s="16"/>
      <c r="H4" s="16"/>
      <c r="I4" s="16"/>
      <c r="J4" s="16"/>
      <c r="K4" s="9"/>
      <c r="L4" s="9"/>
      <c r="M4" s="9"/>
    </row>
    <row r="5" spans="1:13" ht="18" x14ac:dyDescent="0.25">
      <c r="A5" s="9"/>
      <c r="B5" s="9"/>
      <c r="C5" s="9"/>
      <c r="D5" s="5" t="s">
        <v>54</v>
      </c>
      <c r="E5" s="5"/>
      <c r="F5" s="51">
        <v>43928</v>
      </c>
      <c r="G5" s="51"/>
      <c r="H5" s="51"/>
      <c r="I5" s="17"/>
      <c r="J5" s="9"/>
      <c r="K5" s="9"/>
      <c r="L5" s="9"/>
      <c r="M5" s="9"/>
    </row>
    <row r="6" spans="1:13" ht="18" x14ac:dyDescent="0.25">
      <c r="A6" s="42" t="s">
        <v>55</v>
      </c>
      <c r="B6" s="42"/>
      <c r="C6" s="42"/>
      <c r="D6" s="42" t="s">
        <v>56</v>
      </c>
      <c r="E6" s="42"/>
      <c r="F6" s="42"/>
      <c r="G6" s="42"/>
      <c r="H6" s="42"/>
      <c r="I6" s="42"/>
      <c r="J6" s="42"/>
      <c r="K6" s="42"/>
      <c r="L6" s="9"/>
      <c r="M6" s="9"/>
    </row>
    <row r="7" spans="1:13" ht="18" x14ac:dyDescent="0.25">
      <c r="A7" s="42" t="s">
        <v>57</v>
      </c>
      <c r="B7" s="42"/>
      <c r="C7" s="42"/>
      <c r="D7" s="42" t="s">
        <v>58</v>
      </c>
      <c r="E7" s="42"/>
      <c r="F7" s="42"/>
      <c r="G7" s="42"/>
      <c r="H7" s="42"/>
      <c r="I7" s="42"/>
      <c r="J7" s="42"/>
      <c r="K7" s="42"/>
      <c r="L7" s="9"/>
      <c r="M7" s="9"/>
    </row>
    <row r="8" spans="1:13" ht="18" x14ac:dyDescent="0.25">
      <c r="A8" s="42" t="s">
        <v>59</v>
      </c>
      <c r="B8" s="42"/>
      <c r="C8" s="42"/>
      <c r="D8" s="42" t="s">
        <v>60</v>
      </c>
      <c r="E8" s="42"/>
      <c r="F8" s="42"/>
      <c r="G8" s="42"/>
      <c r="H8" s="42"/>
      <c r="I8" s="42"/>
      <c r="J8" s="42"/>
      <c r="K8" s="42"/>
      <c r="L8" s="9"/>
      <c r="M8" s="9"/>
    </row>
    <row r="9" spans="1:13" ht="18" x14ac:dyDescent="0.25">
      <c r="A9" s="42" t="s">
        <v>61</v>
      </c>
      <c r="B9" s="42"/>
      <c r="C9" s="42"/>
      <c r="D9" s="42" t="s">
        <v>62</v>
      </c>
      <c r="E9" s="42"/>
      <c r="F9" s="42"/>
      <c r="G9" s="42"/>
      <c r="H9" s="42"/>
      <c r="I9" s="42"/>
      <c r="J9" s="42"/>
      <c r="K9" s="42"/>
      <c r="L9" s="9"/>
      <c r="M9" s="9"/>
    </row>
    <row r="10" spans="1:13" ht="18" x14ac:dyDescent="0.25">
      <c r="A10" s="42" t="s">
        <v>63</v>
      </c>
      <c r="B10" s="42"/>
      <c r="C10" s="42"/>
      <c r="D10" s="6" t="s">
        <v>43</v>
      </c>
      <c r="E10" s="6"/>
      <c r="F10" s="6"/>
      <c r="G10" s="6"/>
      <c r="H10" s="6"/>
      <c r="I10" s="6"/>
      <c r="J10" s="6"/>
      <c r="K10" s="6"/>
      <c r="L10" s="9"/>
      <c r="M10" s="9"/>
    </row>
    <row r="11" spans="1:13" ht="18" x14ac:dyDescent="0.25">
      <c r="A11" s="32" t="s">
        <v>64</v>
      </c>
      <c r="B11" s="32"/>
      <c r="C11" s="32"/>
      <c r="D11" s="42">
        <v>28335279</v>
      </c>
      <c r="E11" s="42"/>
      <c r="F11" s="42"/>
      <c r="G11" s="28" t="s">
        <v>65</v>
      </c>
      <c r="H11" s="29">
        <v>70000</v>
      </c>
      <c r="I11" s="30"/>
      <c r="J11" s="6"/>
      <c r="K11" s="6"/>
      <c r="L11" s="9"/>
      <c r="M11" s="9"/>
    </row>
    <row r="12" spans="1:13" ht="18.75" customHeight="1" x14ac:dyDescent="0.25">
      <c r="A12" s="52" t="s">
        <v>66</v>
      </c>
      <c r="B12" s="52"/>
      <c r="C12" s="33"/>
      <c r="D12" s="43">
        <v>91585828</v>
      </c>
      <c r="E12" s="43"/>
      <c r="F12" s="43"/>
      <c r="G12" s="6"/>
      <c r="H12" s="6"/>
      <c r="I12" s="6"/>
      <c r="J12" s="6"/>
      <c r="K12" s="6"/>
      <c r="L12" s="9"/>
      <c r="M12" s="9"/>
    </row>
    <row r="13" spans="1:13" ht="18.75" customHeight="1" x14ac:dyDescent="0.25">
      <c r="A13" s="30"/>
      <c r="B13" s="31"/>
      <c r="C13" s="33"/>
      <c r="D13" s="49" t="s">
        <v>86</v>
      </c>
      <c r="E13" s="49"/>
      <c r="F13" s="49"/>
      <c r="G13" s="6" t="s">
        <v>85</v>
      </c>
      <c r="H13" s="49">
        <v>4407119300</v>
      </c>
      <c r="I13" s="49"/>
      <c r="J13" s="49"/>
      <c r="K13" s="6"/>
      <c r="L13" s="9"/>
      <c r="M13" s="9"/>
    </row>
    <row r="14" spans="1:13" ht="18.75" customHeight="1" x14ac:dyDescent="0.25">
      <c r="A14" s="44" t="s">
        <v>67</v>
      </c>
      <c r="B14" s="46" t="s">
        <v>77</v>
      </c>
      <c r="C14" s="46" t="s">
        <v>78</v>
      </c>
      <c r="D14" s="47" t="s">
        <v>79</v>
      </c>
      <c r="E14" s="38" t="s">
        <v>16</v>
      </c>
      <c r="F14" s="38" t="s">
        <v>80</v>
      </c>
      <c r="G14" s="38" t="s">
        <v>17</v>
      </c>
      <c r="H14" s="38" t="s">
        <v>81</v>
      </c>
      <c r="I14" s="38" t="s">
        <v>82</v>
      </c>
      <c r="J14" s="38" t="s">
        <v>83</v>
      </c>
      <c r="K14" s="38" t="s">
        <v>68</v>
      </c>
      <c r="L14" s="38" t="s">
        <v>84</v>
      </c>
      <c r="M14" s="3"/>
    </row>
    <row r="15" spans="1:13" x14ac:dyDescent="0.25">
      <c r="A15" s="45"/>
      <c r="B15" s="46"/>
      <c r="C15" s="46"/>
      <c r="D15" s="48"/>
      <c r="E15" s="39"/>
      <c r="F15" s="39"/>
      <c r="G15" s="39"/>
      <c r="H15" s="39"/>
      <c r="I15" s="39"/>
      <c r="J15" s="39"/>
      <c r="K15" s="39"/>
      <c r="L15" s="39"/>
      <c r="M15" s="3"/>
    </row>
    <row r="16" spans="1:13" ht="18.75" x14ac:dyDescent="0.3">
      <c r="A16" s="18" t="s">
        <v>69</v>
      </c>
      <c r="B16" s="19">
        <v>4000</v>
      </c>
      <c r="C16" s="20">
        <v>88</v>
      </c>
      <c r="D16" s="21">
        <v>88</v>
      </c>
      <c r="E16" s="22"/>
      <c r="F16" s="22"/>
      <c r="G16" s="22"/>
      <c r="H16" s="22"/>
      <c r="I16" s="22"/>
      <c r="J16" s="22"/>
      <c r="K16" s="23">
        <v>389</v>
      </c>
      <c r="L16" s="23">
        <v>158</v>
      </c>
      <c r="M16" s="10"/>
    </row>
    <row r="17" spans="1:13" ht="18.75" x14ac:dyDescent="0.3">
      <c r="A17" s="18" t="s">
        <v>69</v>
      </c>
      <c r="B17" s="19">
        <v>4000</v>
      </c>
      <c r="C17" s="20">
        <v>88</v>
      </c>
      <c r="D17" s="21">
        <v>108</v>
      </c>
      <c r="E17" s="22"/>
      <c r="F17" s="22"/>
      <c r="G17" s="22"/>
      <c r="H17" s="22">
        <v>50</v>
      </c>
      <c r="I17" s="22">
        <v>2</v>
      </c>
      <c r="J17" s="22">
        <v>3</v>
      </c>
      <c r="K17" s="23">
        <v>2246</v>
      </c>
      <c r="L17" s="23">
        <v>158</v>
      </c>
      <c r="M17" s="10"/>
    </row>
    <row r="18" spans="1:13" ht="18.75" x14ac:dyDescent="0.3">
      <c r="A18" s="18" t="s">
        <v>69</v>
      </c>
      <c r="B18" s="19">
        <v>4000</v>
      </c>
      <c r="C18" s="20">
        <v>88</v>
      </c>
      <c r="D18" s="21">
        <v>138</v>
      </c>
      <c r="E18" s="22"/>
      <c r="F18" s="22"/>
      <c r="G18" s="22"/>
      <c r="H18" s="22">
        <v>50</v>
      </c>
      <c r="I18" s="22">
        <v>2</v>
      </c>
      <c r="J18" s="22">
        <v>3</v>
      </c>
      <c r="K18" s="23">
        <v>2</v>
      </c>
      <c r="L18" s="23">
        <v>160</v>
      </c>
      <c r="M18" s="3"/>
    </row>
    <row r="19" spans="1:13" ht="37.5" x14ac:dyDescent="0.3">
      <c r="A19" s="19" t="s">
        <v>70</v>
      </c>
      <c r="B19" s="18" t="s">
        <v>71</v>
      </c>
      <c r="C19" s="20" t="s">
        <v>72</v>
      </c>
      <c r="D19" s="24"/>
      <c r="E19" s="18" t="s">
        <v>73</v>
      </c>
      <c r="F19" s="25" t="s">
        <v>74</v>
      </c>
      <c r="G19" s="22"/>
      <c r="H19" s="23">
        <v>2637</v>
      </c>
      <c r="I19" s="3"/>
      <c r="J19" s="3"/>
    </row>
    <row r="20" spans="1:13" ht="18" x14ac:dyDescent="0.25">
      <c r="A20" s="26"/>
      <c r="B20" s="26"/>
      <c r="C20" s="26"/>
      <c r="D20" s="26"/>
      <c r="E20" s="9"/>
      <c r="F20" s="9"/>
      <c r="G20" s="9"/>
      <c r="H20" s="9"/>
      <c r="I20" s="9"/>
      <c r="J20" s="9"/>
      <c r="K20" s="9"/>
      <c r="L20" s="9"/>
      <c r="M20" s="9"/>
    </row>
    <row r="21" spans="1:13" ht="18.75" x14ac:dyDescent="0.25">
      <c r="A21" s="41" t="s">
        <v>75</v>
      </c>
      <c r="B21" s="41"/>
      <c r="C21" s="41"/>
      <c r="D21" s="41"/>
      <c r="E21" s="27"/>
      <c r="F21" s="40" t="s">
        <v>76</v>
      </c>
      <c r="G21" s="40"/>
      <c r="H21" s="40"/>
      <c r="I21" s="40"/>
      <c r="J21" s="40"/>
      <c r="K21" s="9"/>
      <c r="L21" s="9"/>
      <c r="M21" s="9"/>
    </row>
    <row r="22" spans="1:13" ht="1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</sheetData>
  <mergeCells count="32">
    <mergeCell ref="L14:L15"/>
    <mergeCell ref="H13:J13"/>
    <mergeCell ref="D13:F13"/>
    <mergeCell ref="B14:B15"/>
    <mergeCell ref="C2:J2"/>
    <mergeCell ref="C3:J3"/>
    <mergeCell ref="F5:H5"/>
    <mergeCell ref="A12:B12"/>
    <mergeCell ref="A10:C10"/>
    <mergeCell ref="A9:C9"/>
    <mergeCell ref="D9:K9"/>
    <mergeCell ref="A6:C6"/>
    <mergeCell ref="D6:K6"/>
    <mergeCell ref="A7:C7"/>
    <mergeCell ref="D7:K7"/>
    <mergeCell ref="D8:K8"/>
    <mergeCell ref="A8:C8"/>
    <mergeCell ref="D11:F11"/>
    <mergeCell ref="D12:F12"/>
    <mergeCell ref="A14:A15"/>
    <mergeCell ref="C14:C15"/>
    <mergeCell ref="D14:D15"/>
    <mergeCell ref="K14:K15"/>
    <mergeCell ref="I14:I15"/>
    <mergeCell ref="H21:J21"/>
    <mergeCell ref="F21:G21"/>
    <mergeCell ref="A21:D21"/>
    <mergeCell ref="E14:E15"/>
    <mergeCell ref="F14:F15"/>
    <mergeCell ref="G14:G15"/>
    <mergeCell ref="H14:H15"/>
    <mergeCell ref="J14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Настройка</vt:lpstr>
      <vt:lpstr>Данные</vt:lpstr>
      <vt:lpstr>Спецификация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2020-05-18T02:18:58Z</dcterms:created>
  <dcterms:modified xsi:type="dcterms:W3CDTF">2020-05-21T06:00:17Z</dcterms:modified>
</cp:coreProperties>
</file>