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01"/>
  <workbookPr hidePivotFieldList="1" defaultThemeVersion="166925"/>
  <mc:AlternateContent xmlns:mc="http://schemas.openxmlformats.org/markup-compatibility/2006">
    <mc:Choice Requires="x15">
      <x15ac:absPath xmlns:x15ac="http://schemas.microsoft.com/office/spreadsheetml/2010/11/ac" url="https://d.docs.live.net/acfb28df9195739a/Documents/"/>
    </mc:Choice>
  </mc:AlternateContent>
  <xr:revisionPtr revIDLastSave="0" documentId="8_{FE7F2533-22E9-44E5-90E9-8188C7985252}" xr6:coauthVersionLast="47" xr6:coauthVersionMax="47" xr10:uidLastSave="{00000000-0000-0000-0000-000000000000}"/>
  <bookViews>
    <workbookView xWindow="-120" yWindow="-120" windowWidth="20730" windowHeight="11160" tabRatio="875" xr2:uid="{00000000-000D-0000-FFFF-FFFF00000000}"/>
  </bookViews>
  <sheets>
    <sheet name="Orders" sheetId="1" r:id="rId1"/>
    <sheet name="Customers" sheetId="2" r:id="rId2"/>
    <sheet name="Product" sheetId="3" r:id="rId3"/>
    <sheet name="Totalsales" sheetId="7" r:id="rId4"/>
    <sheet name="CountryBarChart" sheetId="8" r:id="rId5"/>
    <sheet name="Top5Customers" sheetId="9" r:id="rId6"/>
    <sheet name="Dashboard" sheetId="10" r:id="rId7"/>
  </sheets>
  <definedNames>
    <definedName name="Slicer_Loyalty_Card1">#N/A</definedName>
    <definedName name="Slicer_Roast_Type_Name1">#N/A</definedName>
    <definedName name="Slicer_Size1">#N/A</definedName>
  </definedNames>
  <calcPr calcId="191028"/>
  <pivotCaches>
    <pivotCache cacheId="4603"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 i="1" l="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O2" i="1"/>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K8" i="1"/>
  <c r="K2" i="1"/>
  <c r="I3" i="1"/>
  <c r="J3" i="1"/>
  <c r="N3" i="1" s="1"/>
  <c r="K3" i="1"/>
  <c r="L3" i="1"/>
  <c r="M3" i="1" s="1"/>
  <c r="I4" i="1"/>
  <c r="J4" i="1"/>
  <c r="N4" i="1" s="1"/>
  <c r="K4" i="1"/>
  <c r="L4" i="1"/>
  <c r="M4" i="1" s="1"/>
  <c r="I5" i="1"/>
  <c r="J5" i="1"/>
  <c r="N5" i="1" s="1"/>
  <c r="K5" i="1"/>
  <c r="L5" i="1"/>
  <c r="M5" i="1" s="1"/>
  <c r="I6" i="1"/>
  <c r="J6" i="1"/>
  <c r="N6" i="1" s="1"/>
  <c r="K6" i="1"/>
  <c r="L6" i="1"/>
  <c r="M6" i="1" s="1"/>
  <c r="I7" i="1"/>
  <c r="J7" i="1"/>
  <c r="N7" i="1" s="1"/>
  <c r="K7" i="1"/>
  <c r="L7" i="1"/>
  <c r="M7" i="1" s="1"/>
  <c r="I8" i="1"/>
  <c r="J8" i="1"/>
  <c r="N8" i="1" s="1"/>
  <c r="L8" i="1"/>
  <c r="M8" i="1" s="1"/>
  <c r="I9" i="1"/>
  <c r="J9" i="1"/>
  <c r="N9" i="1" s="1"/>
  <c r="K9" i="1"/>
  <c r="L9" i="1"/>
  <c r="M9" i="1" s="1"/>
  <c r="I10" i="1"/>
  <c r="J10" i="1"/>
  <c r="N10" i="1" s="1"/>
  <c r="K10" i="1"/>
  <c r="L10" i="1"/>
  <c r="M10" i="1" s="1"/>
  <c r="I11" i="1"/>
  <c r="J11" i="1"/>
  <c r="N11" i="1" s="1"/>
  <c r="K11" i="1"/>
  <c r="L11" i="1"/>
  <c r="M11" i="1" s="1"/>
  <c r="I12" i="1"/>
  <c r="J12" i="1"/>
  <c r="N12" i="1" s="1"/>
  <c r="K12" i="1"/>
  <c r="L12" i="1"/>
  <c r="M12" i="1" s="1"/>
  <c r="I13" i="1"/>
  <c r="J13" i="1"/>
  <c r="N13" i="1" s="1"/>
  <c r="K13" i="1"/>
  <c r="L13" i="1"/>
  <c r="M13" i="1" s="1"/>
  <c r="I14" i="1"/>
  <c r="J14" i="1"/>
  <c r="N14" i="1" s="1"/>
  <c r="K14" i="1"/>
  <c r="L14" i="1"/>
  <c r="M14" i="1" s="1"/>
  <c r="I15" i="1"/>
  <c r="J15" i="1"/>
  <c r="N15" i="1" s="1"/>
  <c r="K15" i="1"/>
  <c r="L15" i="1"/>
  <c r="M15" i="1" s="1"/>
  <c r="I16" i="1"/>
  <c r="J16" i="1"/>
  <c r="N16" i="1" s="1"/>
  <c r="K16" i="1"/>
  <c r="L16" i="1"/>
  <c r="M16" i="1" s="1"/>
  <c r="I17" i="1"/>
  <c r="J17" i="1"/>
  <c r="N17" i="1" s="1"/>
  <c r="K17" i="1"/>
  <c r="L17" i="1"/>
  <c r="M17" i="1" s="1"/>
  <c r="I18" i="1"/>
  <c r="J18" i="1"/>
  <c r="N18" i="1" s="1"/>
  <c r="K18" i="1"/>
  <c r="L18" i="1"/>
  <c r="M18" i="1" s="1"/>
  <c r="I19" i="1"/>
  <c r="J19" i="1"/>
  <c r="N19" i="1" s="1"/>
  <c r="K19" i="1"/>
  <c r="L19" i="1"/>
  <c r="M19" i="1" s="1"/>
  <c r="I20" i="1"/>
  <c r="J20" i="1"/>
  <c r="N20" i="1" s="1"/>
  <c r="K20" i="1"/>
  <c r="L20" i="1"/>
  <c r="M20" i="1" s="1"/>
  <c r="I21" i="1"/>
  <c r="J21" i="1"/>
  <c r="N21" i="1" s="1"/>
  <c r="K21" i="1"/>
  <c r="L21" i="1"/>
  <c r="M21" i="1" s="1"/>
  <c r="I22" i="1"/>
  <c r="J22" i="1"/>
  <c r="N22" i="1" s="1"/>
  <c r="K22" i="1"/>
  <c r="L22" i="1"/>
  <c r="M22" i="1" s="1"/>
  <c r="I23" i="1"/>
  <c r="J23" i="1"/>
  <c r="N23" i="1" s="1"/>
  <c r="K23" i="1"/>
  <c r="L23" i="1"/>
  <c r="M23" i="1" s="1"/>
  <c r="I24" i="1"/>
  <c r="J24" i="1"/>
  <c r="N24" i="1" s="1"/>
  <c r="K24" i="1"/>
  <c r="L24" i="1"/>
  <c r="M24" i="1" s="1"/>
  <c r="I25" i="1"/>
  <c r="J25" i="1"/>
  <c r="N25" i="1" s="1"/>
  <c r="K25" i="1"/>
  <c r="L25" i="1"/>
  <c r="M25" i="1" s="1"/>
  <c r="I26" i="1"/>
  <c r="J26" i="1"/>
  <c r="N26" i="1" s="1"/>
  <c r="K26" i="1"/>
  <c r="L26" i="1"/>
  <c r="M26" i="1" s="1"/>
  <c r="I27" i="1"/>
  <c r="J27" i="1"/>
  <c r="N27" i="1" s="1"/>
  <c r="K27" i="1"/>
  <c r="L27" i="1"/>
  <c r="M27" i="1" s="1"/>
  <c r="I28" i="1"/>
  <c r="J28" i="1"/>
  <c r="N28" i="1" s="1"/>
  <c r="K28" i="1"/>
  <c r="L28" i="1"/>
  <c r="M28" i="1" s="1"/>
  <c r="I29" i="1"/>
  <c r="J29" i="1"/>
  <c r="N29" i="1" s="1"/>
  <c r="K29" i="1"/>
  <c r="L29" i="1"/>
  <c r="M29" i="1" s="1"/>
  <c r="I30" i="1"/>
  <c r="J30" i="1"/>
  <c r="N30" i="1" s="1"/>
  <c r="K30" i="1"/>
  <c r="L30" i="1"/>
  <c r="M30" i="1" s="1"/>
  <c r="I31" i="1"/>
  <c r="J31" i="1"/>
  <c r="N31" i="1" s="1"/>
  <c r="K31" i="1"/>
  <c r="L31" i="1"/>
  <c r="M31" i="1" s="1"/>
  <c r="I32" i="1"/>
  <c r="J32" i="1"/>
  <c r="N32" i="1" s="1"/>
  <c r="K32" i="1"/>
  <c r="L32" i="1"/>
  <c r="M32" i="1" s="1"/>
  <c r="I33" i="1"/>
  <c r="J33" i="1"/>
  <c r="N33" i="1" s="1"/>
  <c r="K33" i="1"/>
  <c r="L33" i="1"/>
  <c r="M33" i="1" s="1"/>
  <c r="I34" i="1"/>
  <c r="J34" i="1"/>
  <c r="N34" i="1" s="1"/>
  <c r="K34" i="1"/>
  <c r="L34" i="1"/>
  <c r="M34" i="1" s="1"/>
  <c r="L2" i="1"/>
  <c r="M2" i="1" s="1"/>
  <c r="J2" i="1"/>
  <c r="N2" i="1" s="1"/>
  <c r="I2" i="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2"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2" i="1"/>
</calcChain>
</file>

<file path=xl/sharedStrings.xml><?xml version="1.0" encoding="utf-8"?>
<sst xmlns="http://schemas.openxmlformats.org/spreadsheetml/2006/main" count="516" uniqueCount="285">
  <si>
    <t>Order ID</t>
  </si>
  <si>
    <t>Order Date</t>
  </si>
  <si>
    <t>Customer ID</t>
  </si>
  <si>
    <t>Product ID</t>
  </si>
  <si>
    <t>Quantity</t>
  </si>
  <si>
    <t>Customer Name</t>
  </si>
  <si>
    <t>Email</t>
  </si>
  <si>
    <t>Country</t>
  </si>
  <si>
    <t>Tea Type</t>
  </si>
  <si>
    <t>Roast Type</t>
  </si>
  <si>
    <t>Size</t>
  </si>
  <si>
    <t>Unit Price</t>
  </si>
  <si>
    <t>Sales</t>
  </si>
  <si>
    <t>Roast Type Name</t>
  </si>
  <si>
    <t>Loyalty Card</t>
  </si>
  <si>
    <t>QEV-1122-100</t>
  </si>
  <si>
    <t>16543-23451-RA</t>
  </si>
  <si>
    <t>A-L-1</t>
  </si>
  <si>
    <t>A-L-0.5</t>
  </si>
  <si>
    <t>FAA-3311-220</t>
  </si>
  <si>
    <t>21145-32312-PX</t>
  </si>
  <si>
    <t>KAC-2343-453</t>
  </si>
  <si>
    <t>23456-90201-PO</t>
  </si>
  <si>
    <t>G-L-1</t>
  </si>
  <si>
    <t>G-M-2.5</t>
  </si>
  <si>
    <t>CVP-1523-546</t>
  </si>
  <si>
    <t>86564-24653-RB</t>
  </si>
  <si>
    <t>N-M-1</t>
  </si>
  <si>
    <t>IPP-1243-732</t>
  </si>
  <si>
    <t>52243-76553-CB</t>
  </si>
  <si>
    <t>N-M-0.5</t>
  </si>
  <si>
    <t>SNZ-5423-435</t>
  </si>
  <si>
    <t>23543-08987-DS</t>
  </si>
  <si>
    <t>A-M-1</t>
  </si>
  <si>
    <t>EZT-7654-234</t>
  </si>
  <si>
    <t>43524-76547-GF</t>
  </si>
  <si>
    <t>A-D-0.5</t>
  </si>
  <si>
    <t>NWQ-7012-912</t>
  </si>
  <si>
    <t>54365-00987-HY</t>
  </si>
  <si>
    <t>A-D-0.2</t>
  </si>
  <si>
    <t>BKK-2001-243</t>
  </si>
  <si>
    <t>23415-76546-RD</t>
  </si>
  <si>
    <t>G-D-0.5</t>
  </si>
  <si>
    <t>VQR-0101-970</t>
  </si>
  <si>
    <t>43254-54654-FT</t>
  </si>
  <si>
    <t>SZW-4356-654</t>
  </si>
  <si>
    <t>33241-55432-WE</t>
  </si>
  <si>
    <t>ITA-6543-254</t>
  </si>
  <si>
    <t>65436-76321-YG</t>
  </si>
  <si>
    <t>D-L-2.5</t>
  </si>
  <si>
    <t>GNZ-6780-987</t>
  </si>
  <si>
    <t>22341-66546-JG</t>
  </si>
  <si>
    <t>D-L-1</t>
  </si>
  <si>
    <t>FYQ-1223-412</t>
  </si>
  <si>
    <t>65334-44321-XZ</t>
  </si>
  <si>
    <t>VAU-2343-543</t>
  </si>
  <si>
    <t>62443-83511-VB</t>
  </si>
  <si>
    <t>D-M-0.2</t>
  </si>
  <si>
    <t>RDW-3243-411</t>
  </si>
  <si>
    <t>52464-08706-NB</t>
  </si>
  <si>
    <t>A-M-2.5</t>
  </si>
  <si>
    <t>TDZ-5423-765</t>
  </si>
  <si>
    <t>57611-05522-ST</t>
  </si>
  <si>
    <t>A-M-0.2</t>
  </si>
  <si>
    <t>IDU-3212-399</t>
  </si>
  <si>
    <t>76546-99843-DT</t>
  </si>
  <si>
    <t>NUO-2045-488</t>
  </si>
  <si>
    <t>04536-77430-NC</t>
  </si>
  <si>
    <t>G-D-2.5</t>
  </si>
  <si>
    <t>UQU-2312-479</t>
  </si>
  <si>
    <t>42534-98756-EO</t>
  </si>
  <si>
    <t>N-D-0.2</t>
  </si>
  <si>
    <t>FEO-5645-332</t>
  </si>
  <si>
    <t>62243-22084-ZC</t>
  </si>
  <si>
    <t>N-D-1</t>
  </si>
  <si>
    <t>TKY_7154-098</t>
  </si>
  <si>
    <t>72243-11098-MJ</t>
  </si>
  <si>
    <t>N-L-0.2</t>
  </si>
  <si>
    <t>OXY-8730-253</t>
  </si>
  <si>
    <t>42335-33012-FB</t>
  </si>
  <si>
    <t>G-L-0.5</t>
  </si>
  <si>
    <t>EVP-1102-980</t>
  </si>
  <si>
    <t>20239-92108-EQ</t>
  </si>
  <si>
    <t>G-L-0.2</t>
  </si>
  <si>
    <t>WAG-2693-689</t>
  </si>
  <si>
    <t>62310-35428-CI</t>
  </si>
  <si>
    <t>CHE-9950-767</t>
  </si>
  <si>
    <t>22056-78340-KH</t>
  </si>
  <si>
    <t>D-M-1</t>
  </si>
  <si>
    <t>RYZ-1463-602</t>
  </si>
  <si>
    <t>14159-30713-OF</t>
  </si>
  <si>
    <t>WOQ-3601-429</t>
  </si>
  <si>
    <t>54238-65440-ST</t>
  </si>
  <si>
    <t>G-M-0.5</t>
  </si>
  <si>
    <t>N-M-0.2</t>
  </si>
  <si>
    <t>54238-65441-ST</t>
  </si>
  <si>
    <t>N-D-0.5</t>
  </si>
  <si>
    <t>Phone Number</t>
  </si>
  <si>
    <t>Address Line</t>
  </si>
  <si>
    <t>City</t>
  </si>
  <si>
    <t>Postcode</t>
  </si>
  <si>
    <t>Loyalty card</t>
  </si>
  <si>
    <t>Stefhan Malt</t>
  </si>
  <si>
    <t>Stefhan123@gmail.com</t>
  </si>
  <si>
    <t>(+91) 987-876-4356</t>
  </si>
  <si>
    <t>12345 South Street</t>
  </si>
  <si>
    <t>Theni</t>
  </si>
  <si>
    <t>India</t>
  </si>
  <si>
    <t>Yes</t>
  </si>
  <si>
    <t>16543-23452-RA</t>
  </si>
  <si>
    <t>Priya Hassan</t>
  </si>
  <si>
    <t>Priya123@gmail.com</t>
  </si>
  <si>
    <t>(+91) 765-987-2345</t>
  </si>
  <si>
    <t>7654A west Street</t>
  </si>
  <si>
    <t>Trichy</t>
  </si>
  <si>
    <t>Steno Dash</t>
  </si>
  <si>
    <t>Steno123@gmail.com</t>
  </si>
  <si>
    <t>(+1) 210-879-2345</t>
  </si>
  <si>
    <t>77695 Lawn park</t>
  </si>
  <si>
    <t>Migrate</t>
  </si>
  <si>
    <t>United States</t>
  </si>
  <si>
    <t>Venkat</t>
  </si>
  <si>
    <t>Venkat123@gmail.com</t>
  </si>
  <si>
    <t>(+91) 768-987-4567</t>
  </si>
  <si>
    <t>9876C M.V.Street</t>
  </si>
  <si>
    <t>Dindigul</t>
  </si>
  <si>
    <t>No</t>
  </si>
  <si>
    <t>23456-90301-PO</t>
  </si>
  <si>
    <t>Rajan</t>
  </si>
  <si>
    <t>Rajan123@gmail.com</t>
  </si>
  <si>
    <t>(+91) 876-456-2365</t>
  </si>
  <si>
    <t>876W North Street</t>
  </si>
  <si>
    <t>Erode</t>
  </si>
  <si>
    <t>Meha</t>
  </si>
  <si>
    <t>(+1) 312-654-3476</t>
  </si>
  <si>
    <t>9 Warrior Junction</t>
  </si>
  <si>
    <t>Englewood</t>
  </si>
  <si>
    <t>Vishal</t>
  </si>
  <si>
    <t>Vishal123@gmail.com</t>
  </si>
  <si>
    <t>(+91) 987-654-3456</t>
  </si>
  <si>
    <t>76431 STR Street</t>
  </si>
  <si>
    <t>Coimbatore</t>
  </si>
  <si>
    <t>Nishanth</t>
  </si>
  <si>
    <t>Nishanth123@gmail.com</t>
  </si>
  <si>
    <t>(+91) 865-345-2453</t>
  </si>
  <si>
    <t>987A Highway</t>
  </si>
  <si>
    <t>Saran</t>
  </si>
  <si>
    <t>Saran123@gmail.com</t>
  </si>
  <si>
    <t>1234R R.N Street</t>
  </si>
  <si>
    <t>New York City</t>
  </si>
  <si>
    <t>Ragavan</t>
  </si>
  <si>
    <t>Ragavan123@gmail.com</t>
  </si>
  <si>
    <t>(+1) 210-764-3456</t>
  </si>
  <si>
    <t>68 High Crossing Court</t>
  </si>
  <si>
    <t>San Antonio</t>
  </si>
  <si>
    <t>Manju</t>
  </si>
  <si>
    <t>Manju123@gmail.com</t>
  </si>
  <si>
    <t>(+91) 876-564-9987</t>
  </si>
  <si>
    <t>3456V Main Street</t>
  </si>
  <si>
    <t>Madurai</t>
  </si>
  <si>
    <t>Gayathri</t>
  </si>
  <si>
    <t>Gayathri123@gmail.com</t>
  </si>
  <si>
    <t>(+91) 754-635-6354</t>
  </si>
  <si>
    <t>435S Zenor Street</t>
  </si>
  <si>
    <t>Suba</t>
  </si>
  <si>
    <t>Suba123@gmail.com</t>
  </si>
  <si>
    <t>(+1) 413-765-3567</t>
  </si>
  <si>
    <t>949 Paget Parkway</t>
  </si>
  <si>
    <t>Lilly</t>
  </si>
  <si>
    <t>Lilly123@gmail.com</t>
  </si>
  <si>
    <t>(+91) 987-567-3564</t>
  </si>
  <si>
    <t>7634H Malar Street</t>
  </si>
  <si>
    <t>Namakkal</t>
  </si>
  <si>
    <t>yes</t>
  </si>
  <si>
    <t>Bobby</t>
  </si>
  <si>
    <t>Bobby123@gmail.com</t>
  </si>
  <si>
    <t>(+1) 110-465-8465</t>
  </si>
  <si>
    <t>1 reinke Avenue</t>
  </si>
  <si>
    <t>Dayton</t>
  </si>
  <si>
    <t>Krish</t>
  </si>
  <si>
    <t>Krish123@gmail.com</t>
  </si>
  <si>
    <t>(+91) 965-453-7856</t>
  </si>
  <si>
    <t>98H B.H.K Street</t>
  </si>
  <si>
    <t>Chennai</t>
  </si>
  <si>
    <t>Kishore</t>
  </si>
  <si>
    <t>Kishore123@gmail.com</t>
  </si>
  <si>
    <t>(+1) 231-876-3576</t>
  </si>
  <si>
    <t>705 Mariners Cove Place</t>
  </si>
  <si>
    <t>yazina</t>
  </si>
  <si>
    <t>5432F Edamal Street</t>
  </si>
  <si>
    <t>Housten</t>
  </si>
  <si>
    <t>Kavya</t>
  </si>
  <si>
    <t>Kavya123@gmail.com</t>
  </si>
  <si>
    <t>(+91) 954-435-3467</t>
  </si>
  <si>
    <t>87A First Meha Street</t>
  </si>
  <si>
    <t>Ooty</t>
  </si>
  <si>
    <t>Niranjana</t>
  </si>
  <si>
    <t>Niranjana123@gmail.com</t>
  </si>
  <si>
    <t>(+1) 310-653-7864</t>
  </si>
  <si>
    <t>2651 Stroughton place</t>
  </si>
  <si>
    <t>portland</t>
  </si>
  <si>
    <t>Vino</t>
  </si>
  <si>
    <t>Vino123@gmail.com</t>
  </si>
  <si>
    <t>(+91) 756-634-7564</t>
  </si>
  <si>
    <t>654D Fourth Meha Street</t>
  </si>
  <si>
    <t>Chrompet</t>
  </si>
  <si>
    <t>Sam</t>
  </si>
  <si>
    <t>Sam123@gmail.com</t>
  </si>
  <si>
    <t>(+1) 215-765-8457</t>
  </si>
  <si>
    <t>27 Maywood Place</t>
  </si>
  <si>
    <t>Richmond</t>
  </si>
  <si>
    <t>Gowtham</t>
  </si>
  <si>
    <t>Gowtham123@gmail.com</t>
  </si>
  <si>
    <t>(+91) 846-765-9857</t>
  </si>
  <si>
    <t>872Z Tender Street</t>
  </si>
  <si>
    <t>Hema</t>
  </si>
  <si>
    <t>Hema123@gmail.com</t>
  </si>
  <si>
    <t>(+91) 734-847-4584</t>
  </si>
  <si>
    <t>8245 Vimal Street</t>
  </si>
  <si>
    <t>Guindy</t>
  </si>
  <si>
    <t>no</t>
  </si>
  <si>
    <t>Manoj</t>
  </si>
  <si>
    <t>(+91) 846-745-8576</t>
  </si>
  <si>
    <t>5436 Denver Street</t>
  </si>
  <si>
    <t>Kesav</t>
  </si>
  <si>
    <t>Kesav123@gmail.com</t>
  </si>
  <si>
    <t>(+91) 765-563-3427</t>
  </si>
  <si>
    <t>4326 Ajenda Street</t>
  </si>
  <si>
    <t>Kodaikanal</t>
  </si>
  <si>
    <t>Neha</t>
  </si>
  <si>
    <t>Neha123@gmail.com</t>
  </si>
  <si>
    <t>(+91) 956-456-3246</t>
  </si>
  <si>
    <t>87X Second Meha Street</t>
  </si>
  <si>
    <t>Dharshan</t>
  </si>
  <si>
    <t>Dharshan123@gmail.com</t>
  </si>
  <si>
    <t>234A N.R.T Road</t>
  </si>
  <si>
    <t>Karur</t>
  </si>
  <si>
    <t>Seema</t>
  </si>
  <si>
    <t>Seema123@gmail.com</t>
  </si>
  <si>
    <t>7645H North Street</t>
  </si>
  <si>
    <t>Scranton</t>
  </si>
  <si>
    <t>Micheal</t>
  </si>
  <si>
    <t>Micheal123@gmail.com</t>
  </si>
  <si>
    <t>(+1) 213-765-9485</t>
  </si>
  <si>
    <t>5124 Bartillon Park</t>
  </si>
  <si>
    <t>San Jose</t>
  </si>
  <si>
    <t>Krithi</t>
  </si>
  <si>
    <t>Krithi123@gmail.com</t>
  </si>
  <si>
    <t>(+91) 763-874-3874</t>
  </si>
  <si>
    <t>435T Highway</t>
  </si>
  <si>
    <t>Selam</t>
  </si>
  <si>
    <t>Preethi</t>
  </si>
  <si>
    <t>Preethi123@gmail.com</t>
  </si>
  <si>
    <t>(+91) 865-755-8468</t>
  </si>
  <si>
    <t>678N U.T Road</t>
  </si>
  <si>
    <t>Salman</t>
  </si>
  <si>
    <t>Salman123@gmail.com</t>
  </si>
  <si>
    <t>(+1) 236-763-3847</t>
  </si>
  <si>
    <t>5799 Pepper Wood Alley</t>
  </si>
  <si>
    <t>Price Per 100g</t>
  </si>
  <si>
    <t>Profit</t>
  </si>
  <si>
    <t xml:space="preserve">Assam </t>
  </si>
  <si>
    <t>L</t>
  </si>
  <si>
    <t>Green</t>
  </si>
  <si>
    <t>M</t>
  </si>
  <si>
    <t>Nilgiri</t>
  </si>
  <si>
    <t>D</t>
  </si>
  <si>
    <t>Dargiling</t>
  </si>
  <si>
    <t>Row Labels</t>
  </si>
  <si>
    <t>Sum of Sales</t>
  </si>
  <si>
    <t>13/05/2020</t>
  </si>
  <si>
    <t>15/07/2021</t>
  </si>
  <si>
    <t>15/09/2020</t>
  </si>
  <si>
    <t>17/06/2021</t>
  </si>
  <si>
    <t>19/05/2021</t>
  </si>
  <si>
    <t>19/10/2022</t>
  </si>
  <si>
    <t>20/01/2022</t>
  </si>
  <si>
    <t>20/02/2020</t>
  </si>
  <si>
    <t>20/03/2021</t>
  </si>
  <si>
    <t>22/01/2020</t>
  </si>
  <si>
    <t>22/05/2020</t>
  </si>
  <si>
    <t>23/10/2020</t>
  </si>
  <si>
    <t>24/10/2021</t>
  </si>
  <si>
    <t>25/09/2022</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</si>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</sst>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_([$$-409]* #,##0.00_);_([$$-409]* \(#,##0.00\);_([$$-409]* &quot;-&quot;??_);_(@_)"/>
    <numFmt numFmtId="165" formatCode="&quot;$&quot;#,##0.00"/>
    <numFmt numFmtId="166" formatCode="dd/mmm/yyyy"/>
    <numFmt numFmtId="167" formatCode="0.0\ &quot;kg&quot;"/>
    <numFmt numFmtId="168" formatCode="_ [$₹-4009]\ * #,##0.00_ ;_ [$₹-4009]\ * \-#,##0.00_ ;_ [$₹-4009]\ * &quot;-&quot;??_ ;_ @_ "/>
    <numFmt numFmtId="169" formatCode="&quot;₹&quot;\ #,##0.00"/>
  </numFmts>
  <fonts count="5">
    <font>
      <sz val="11"/>
      <color theme="1"/>
      <name val="Calibri"/>
      <family val="2"/>
      <scheme val="minor"/>
    </font>
    <font>
      <sz val="12"/>
      <color rgb="FF000000"/>
      <name val="Calibri"/>
      <family val="2"/>
    </font>
    <font>
      <sz val="11"/>
      <color rgb="FF000000"/>
      <name val="Calibri"/>
      <family val="2"/>
    </font>
    <font>
      <b/>
      <sz val="11"/>
      <color theme="1"/>
      <name val="Calibri"/>
      <family val="2"/>
      <scheme val="minor"/>
    </font>
    <font>
      <b/>
      <sz val="11"/>
      <color rgb="FF000000"/>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7">
    <xf numFmtId="0" fontId="0" fillId="0" borderId="0" xfId="0"/>
    <xf numFmtId="0" fontId="1" fillId="0" borderId="0" xfId="0" applyFont="1"/>
    <xf numFmtId="0" fontId="2" fillId="0" borderId="0" xfId="0" applyFont="1"/>
    <xf numFmtId="14" fontId="1" fillId="0" borderId="0" xfId="0" applyNumberFormat="1" applyFont="1"/>
    <xf numFmtId="0" fontId="2" fillId="0" borderId="0" xfId="0" applyFont="1" applyAlignment="1">
      <alignment horizontal="left"/>
    </xf>
    <xf numFmtId="0" fontId="3" fillId="0" borderId="0" xfId="0" applyFont="1"/>
    <xf numFmtId="165" fontId="1" fillId="0" borderId="0" xfId="0" applyNumberFormat="1" applyFont="1"/>
    <xf numFmtId="0" fontId="4" fillId="0" borderId="0" xfId="0" applyFont="1"/>
    <xf numFmtId="0" fontId="0" fillId="0" borderId="0" xfId="0" pivotButton="1"/>
    <xf numFmtId="166" fontId="2" fillId="0" borderId="0" xfId="0" applyNumberFormat="1" applyFont="1"/>
    <xf numFmtId="166" fontId="2" fillId="0" borderId="0" xfId="0" applyNumberFormat="1" applyFont="1" applyAlignment="1">
      <alignment horizontal="right"/>
    </xf>
    <xf numFmtId="167" fontId="2" fillId="0" borderId="0" xfId="0" applyNumberFormat="1" applyFont="1"/>
    <xf numFmtId="168" fontId="2" fillId="0" borderId="0" xfId="0" applyNumberFormat="1" applyFont="1"/>
    <xf numFmtId="0" fontId="0" fillId="0" borderId="0" xfId="0" applyAlignment="1">
      <alignment horizontal="left"/>
    </xf>
    <xf numFmtId="14" fontId="0" fillId="0" borderId="0" xfId="0" applyNumberFormat="1" applyAlignment="1">
      <alignment horizontal="left"/>
    </xf>
    <xf numFmtId="3" fontId="0" fillId="0" borderId="0" xfId="0" applyNumberFormat="1"/>
    <xf numFmtId="169" fontId="0" fillId="0" borderId="0" xfId="0" applyNumberFormat="1"/>
  </cellXfs>
  <cellStyles count="1">
    <cellStyle name="Normal" xfId="0" builtinId="0"/>
  </cellStyles>
  <dxfs count="37">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2"/>
        <color rgb="FF000000"/>
        <name val="Calibri"/>
        <family val="2"/>
        <scheme val="none"/>
      </font>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family val="2"/>
        <scheme val="none"/>
      </font>
      <alignment horizontal="left" vertical="bottom" textRotation="0" wrapText="0" indent="0" justifyLastLine="0" shrinkToFit="0" readingOrder="0"/>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2"/>
        <color rgb="FF000000"/>
        <name val="Calibri"/>
        <family val="2"/>
        <scheme val="none"/>
      </font>
    </dxf>
    <dxf>
      <font>
        <b val="0"/>
        <i val="0"/>
        <strike val="0"/>
        <condense val="0"/>
        <extend val="0"/>
        <outline val="0"/>
        <shadow val="0"/>
        <u val="none"/>
        <vertAlign val="baseline"/>
        <sz val="11"/>
        <color rgb="FF000000"/>
        <name val="Calibri"/>
        <family val="2"/>
        <scheme val="none"/>
      </font>
      <numFmt numFmtId="0" formatCode="General"/>
    </dxf>
    <dxf>
      <font>
        <b val="0"/>
        <i val="0"/>
        <strike val="0"/>
        <condense val="0"/>
        <extend val="0"/>
        <outline val="0"/>
        <shadow val="0"/>
        <u val="none"/>
        <vertAlign val="baseline"/>
        <sz val="11"/>
        <color rgb="FF000000"/>
        <name val="Calibri"/>
        <family val="2"/>
        <scheme val="none"/>
      </font>
      <numFmt numFmtId="168" formatCode="_ [$₹-4009]\ * #,##0.00_ ;_ [$₹-4009]\ * \-#,##0.00_ ;_ [$₹-4009]\ * &quot;-&quot;??_ ;_ @_ "/>
    </dxf>
    <dxf>
      <font>
        <b val="0"/>
        <i val="0"/>
        <strike val="0"/>
        <condense val="0"/>
        <extend val="0"/>
        <outline val="0"/>
        <shadow val="0"/>
        <u val="none"/>
        <vertAlign val="baseline"/>
        <sz val="11"/>
        <color rgb="FF000000"/>
        <name val="Calibri"/>
        <family val="2"/>
        <scheme val="none"/>
      </font>
      <numFmt numFmtId="168" formatCode="_ [$₹-4009]\ * #,##0.00_ ;_ [$₹-4009]\ * \-#,##0.00_ ;_ [$₹-4009]\ * &quot;-&quot;??_ ;_ @_ "/>
    </dxf>
    <dxf>
      <font>
        <b val="0"/>
        <i val="0"/>
        <strike val="0"/>
        <condense val="0"/>
        <extend val="0"/>
        <outline val="0"/>
        <shadow val="0"/>
        <u val="none"/>
        <vertAlign val="baseline"/>
        <sz val="11"/>
        <color rgb="FF000000"/>
        <name val="Calibri"/>
        <family val="2"/>
        <scheme val="none"/>
      </font>
      <numFmt numFmtId="167" formatCode="0.0\ &quot;kg&quot;"/>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family val="2"/>
        <scheme val="none"/>
      </font>
      <numFmt numFmtId="0" formatCode="General"/>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family val="2"/>
        <scheme val="none"/>
      </font>
      <numFmt numFmtId="166" formatCode="dd/mmm/yyyy"/>
      <alignment horizontal="right" vertical="bottom" textRotation="0" wrapText="0" indent="0" justifyLastLine="0" shrinkToFit="0" readingOrder="0"/>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2"/>
        <color rgb="FF000000"/>
        <name val="Calibri"/>
        <family val="2"/>
        <scheme val="none"/>
      </font>
    </dxf>
    <dxf>
      <font>
        <b/>
        <i val="0"/>
        <color theme="0"/>
        <name val="Calibri"/>
        <family val="2"/>
        <scheme val="minor"/>
      </font>
    </dxf>
    <dxf>
      <font>
        <b val="0"/>
        <i val="0"/>
        <color theme="0"/>
        <name val="Calibri"/>
        <family val="2"/>
        <scheme val="minor"/>
      </font>
      <fill>
        <patternFill>
          <bgColor rgb="FF3C1464"/>
        </patternFill>
      </fill>
    </dxf>
  </dxfs>
  <tableStyles count="1" defaultTableStyle="TableStyleMedium2" defaultPivotStyle="PivotStyleMedium9">
    <tableStyle name="purple slicer" pivot="0" table="0" count="6" xr9:uid="{068D1CAC-B061-4D63-B3A6-6D64ABCF4D94}">
      <tableStyleElement type="wholeTable" dxfId="36"/>
      <tableStyleElement type="headerRow" dxfId="35"/>
    </tableStyle>
  </tableStyles>
  <colors>
    <mruColors>
      <color rgb="FF3C1464"/>
      <color rgb="FF660066"/>
    </mruColors>
  </colors>
  <extLst>
    <ext xmlns:x14="http://schemas.microsoft.com/office/spreadsheetml/2009/9/main" uri="{46F421CA-312F-682f-3DD2-61675219B42D}">
      <x14:dxfs count="4">
        <dxf>
          <font>
            <b/>
            <i val="0"/>
            <color theme="0"/>
            <name val="Calibri"/>
            <family val="2"/>
            <scheme val="minor"/>
          </font>
          <border>
            <left style="thin">
              <color auto="1"/>
            </left>
            <right style="thin">
              <color auto="1"/>
            </right>
            <top style="thin">
              <color auto="1"/>
            </top>
            <bottom style="thin">
              <color auto="1"/>
            </bottom>
          </border>
        </dxf>
        <dxf>
          <font>
            <b/>
            <i val="0"/>
            <name val="Calibri"/>
            <family val="2"/>
            <scheme val="minor"/>
          </font>
          <border>
            <left style="thin">
              <color theme="0"/>
            </left>
            <right style="thin">
              <color theme="0"/>
            </right>
            <top style="thin">
              <color theme="0"/>
            </top>
            <bottom style="thin">
              <color theme="0"/>
            </bottom>
          </border>
        </dxf>
        <dxf>
          <font>
            <b val="0"/>
            <i val="0"/>
            <color theme="0" tint="-4.9989318521683403E-2"/>
            <name val="Calibri"/>
            <family val="2"/>
            <scheme val="minor"/>
          </font>
          <border>
            <left style="thin">
              <color theme="0"/>
            </left>
            <right style="thin">
              <color theme="0"/>
            </right>
            <top style="thin">
              <color theme="0"/>
            </top>
            <bottom style="thin">
              <color theme="0"/>
            </bottom>
          </border>
        </dxf>
        <dxf>
          <font>
            <b val="0"/>
            <i val="0"/>
            <color theme="0"/>
            <name val="Calibri"/>
            <family val="2"/>
            <scheme val="minor"/>
          </font>
          <border>
            <left style="thin">
              <color auto="1"/>
            </left>
            <right style="thin">
              <color auto="1"/>
            </right>
            <top style="thin">
              <color auto="1"/>
            </top>
            <bottom style="thin">
              <color auto="1"/>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[Tea Sales Dashboard.xlsx]Totalsales!PivotTable2</c:name>
    <c:fmtId val="4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Sales Over Time</a:t>
            </a:r>
          </a:p>
        </c:rich>
      </c:tx>
      <c:layout>
        <c:manualLayout>
          <c:xMode val="edge"/>
          <c:yMode val="edge"/>
          <c:x val="0.33756059355813212"/>
          <c:y val="5.8418780536331143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
          <c:y val="0.28349565965151691"/>
          <c:w val="0.84412880006340241"/>
          <c:h val="0.71650434034848309"/>
        </c:manualLayout>
      </c:layout>
      <c:pie3DChart>
        <c:varyColors val="1"/>
        <c:ser>
          <c:idx val="0"/>
          <c:order val="0"/>
          <c:tx>
            <c:strRef>
              <c:f>Totalsales!$B$3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CF87-4E3D-9D70-C6E8ED1BF462}"/>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CF87-4E3D-9D70-C6E8ED1BF462}"/>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CF87-4E3D-9D70-C6E8ED1BF462}"/>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7-CF87-4E3D-9D70-C6E8ED1BF462}"/>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9-CF87-4E3D-9D70-C6E8ED1BF462}"/>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B-CF87-4E3D-9D70-C6E8ED1BF462}"/>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D-CF87-4E3D-9D70-C6E8ED1BF462}"/>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F-CF87-4E3D-9D70-C6E8ED1BF462}"/>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1-CF87-4E3D-9D70-C6E8ED1BF462}"/>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3-CF87-4E3D-9D70-C6E8ED1BF462}"/>
              </c:ext>
            </c:extLst>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5-CF87-4E3D-9D70-C6E8ED1BF462}"/>
              </c:ext>
            </c:extLst>
          </c:dPt>
          <c:dPt>
            <c:idx val="11"/>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7-CF87-4E3D-9D70-C6E8ED1BF462}"/>
              </c:ext>
            </c:extLst>
          </c:dPt>
          <c:dPt>
            <c:idx val="12"/>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9-CF87-4E3D-9D70-C6E8ED1BF462}"/>
              </c:ext>
            </c:extLst>
          </c:dPt>
          <c:dPt>
            <c:idx val="13"/>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B-CF87-4E3D-9D70-C6E8ED1BF462}"/>
              </c:ext>
            </c:extLst>
          </c:dPt>
          <c:dPt>
            <c:idx val="14"/>
            <c:bubble3D val="0"/>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D-CF87-4E3D-9D70-C6E8ED1BF462}"/>
              </c:ext>
            </c:extLst>
          </c:dPt>
          <c:dPt>
            <c:idx val="15"/>
            <c:bubble3D val="0"/>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F-CF87-4E3D-9D70-C6E8ED1BF462}"/>
              </c:ext>
            </c:extLst>
          </c:dPt>
          <c:dPt>
            <c:idx val="16"/>
            <c:bubble3D val="0"/>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21-CF87-4E3D-9D70-C6E8ED1BF462}"/>
              </c:ext>
            </c:extLst>
          </c:dPt>
          <c:dPt>
            <c:idx val="17"/>
            <c:bubble3D val="0"/>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23-CF87-4E3D-9D70-C6E8ED1BF462}"/>
              </c:ext>
            </c:extLst>
          </c:dPt>
          <c:dPt>
            <c:idx val="18"/>
            <c:bubble3D val="0"/>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25-CF87-4E3D-9D70-C6E8ED1BF462}"/>
              </c:ext>
            </c:extLst>
          </c:dPt>
          <c:dPt>
            <c:idx val="19"/>
            <c:bubble3D val="0"/>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27-CF87-4E3D-9D70-C6E8ED1BF462}"/>
              </c:ext>
            </c:extLst>
          </c:dPt>
          <c:dPt>
            <c:idx val="20"/>
            <c:bubble3D val="0"/>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29-CF87-4E3D-9D70-C6E8ED1BF462}"/>
              </c:ext>
            </c:extLst>
          </c:dPt>
          <c:dPt>
            <c:idx val="21"/>
            <c:bubble3D val="0"/>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2B-CF87-4E3D-9D70-C6E8ED1BF462}"/>
              </c:ext>
            </c:extLst>
          </c:dPt>
          <c:dPt>
            <c:idx val="22"/>
            <c:bubble3D val="0"/>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2D-CF87-4E3D-9D70-C6E8ED1BF462}"/>
              </c:ext>
            </c:extLst>
          </c:dPt>
          <c:dPt>
            <c:idx val="23"/>
            <c:bubble3D val="0"/>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2F-CF87-4E3D-9D70-C6E8ED1BF462}"/>
              </c:ext>
            </c:extLst>
          </c:dPt>
          <c:dPt>
            <c:idx val="24"/>
            <c:bubble3D val="0"/>
            <c:spPr>
              <a:gradFill rotWithShape="1">
                <a:gsLst>
                  <a:gs pos="0">
                    <a:schemeClr val="accent1">
                      <a:lumMod val="60000"/>
                      <a:lumOff val="40000"/>
                      <a:satMod val="103000"/>
                      <a:lumMod val="102000"/>
                      <a:tint val="94000"/>
                    </a:schemeClr>
                  </a:gs>
                  <a:gs pos="50000">
                    <a:schemeClr val="accent1">
                      <a:lumMod val="60000"/>
                      <a:lumOff val="40000"/>
                      <a:satMod val="110000"/>
                      <a:lumMod val="100000"/>
                      <a:shade val="100000"/>
                    </a:schemeClr>
                  </a:gs>
                  <a:gs pos="100000">
                    <a:schemeClr val="accent1">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31-CF87-4E3D-9D70-C6E8ED1BF462}"/>
              </c:ext>
            </c:extLst>
          </c:dPt>
          <c:dPt>
            <c:idx val="25"/>
            <c:bubble3D val="0"/>
            <c:spPr>
              <a:gradFill rotWithShape="1">
                <a:gsLst>
                  <a:gs pos="0">
                    <a:schemeClr val="accent2">
                      <a:lumMod val="60000"/>
                      <a:lumOff val="40000"/>
                      <a:satMod val="103000"/>
                      <a:lumMod val="102000"/>
                      <a:tint val="94000"/>
                    </a:schemeClr>
                  </a:gs>
                  <a:gs pos="50000">
                    <a:schemeClr val="accent2">
                      <a:lumMod val="60000"/>
                      <a:lumOff val="40000"/>
                      <a:satMod val="110000"/>
                      <a:lumMod val="100000"/>
                      <a:shade val="100000"/>
                    </a:schemeClr>
                  </a:gs>
                  <a:gs pos="100000">
                    <a:schemeClr val="accent2">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33-CF87-4E3D-9D70-C6E8ED1BF462}"/>
              </c:ext>
            </c:extLst>
          </c:dPt>
          <c:cat>
            <c:strRef>
              <c:f>Totalsales!$A$4:$A$30</c:f>
              <c:strCache>
                <c:ptCount val="26"/>
                <c:pt idx="0">
                  <c:v>13/05/2020</c:v>
                </c:pt>
                <c:pt idx="1">
                  <c:v>15/07/2021</c:v>
                </c:pt>
                <c:pt idx="2">
                  <c:v>15/09/2020</c:v>
                </c:pt>
                <c:pt idx="3">
                  <c:v>17/06/2021</c:v>
                </c:pt>
                <c:pt idx="4">
                  <c:v>19/05/2021</c:v>
                </c:pt>
                <c:pt idx="5">
                  <c:v>19/10/2022</c:v>
                </c:pt>
                <c:pt idx="6">
                  <c:v>20/01/2022</c:v>
                </c:pt>
                <c:pt idx="7">
                  <c:v>20/02/2020</c:v>
                </c:pt>
                <c:pt idx="8">
                  <c:v>20/03/2021</c:v>
                </c:pt>
                <c:pt idx="9">
                  <c:v>22/01/2020</c:v>
                </c:pt>
                <c:pt idx="10">
                  <c:v>22/05/2020</c:v>
                </c:pt>
                <c:pt idx="11">
                  <c:v>23/10/2020</c:v>
                </c:pt>
                <c:pt idx="12">
                  <c:v>24/10/2021</c:v>
                </c:pt>
                <c:pt idx="13">
                  <c:v>25/09/2022</c:v>
                </c:pt>
                <c:pt idx="14">
                  <c:v>8/3/2020</c:v>
                </c:pt>
                <c:pt idx="15">
                  <c:v>2/7/2021</c:v>
                </c:pt>
                <c:pt idx="16">
                  <c:v>3/10/2021</c:v>
                </c:pt>
                <c:pt idx="17">
                  <c:v>4/8/2021</c:v>
                </c:pt>
                <c:pt idx="18">
                  <c:v>4/12/2021</c:v>
                </c:pt>
                <c:pt idx="19">
                  <c:v>5/9/2021</c:v>
                </c:pt>
                <c:pt idx="20">
                  <c:v>2/1/2022</c:v>
                </c:pt>
                <c:pt idx="21">
                  <c:v>2/8/2022</c:v>
                </c:pt>
                <c:pt idx="22">
                  <c:v>5/3/2022</c:v>
                </c:pt>
                <c:pt idx="23">
                  <c:v>5/4/2022</c:v>
                </c:pt>
                <c:pt idx="24">
                  <c:v>5/7/2022</c:v>
                </c:pt>
                <c:pt idx="25">
                  <c:v>11/2/2023</c:v>
                </c:pt>
              </c:strCache>
            </c:strRef>
          </c:cat>
          <c:val>
            <c:numRef>
              <c:f>Totalsales!$B$4:$B$30</c:f>
              <c:numCache>
                <c:formatCode>#,##0</c:formatCode>
                <c:ptCount val="26"/>
                <c:pt idx="0">
                  <c:v>19.899999999999999</c:v>
                </c:pt>
                <c:pt idx="1">
                  <c:v>46.66</c:v>
                </c:pt>
                <c:pt idx="2">
                  <c:v>23.774999999999999</c:v>
                </c:pt>
                <c:pt idx="3">
                  <c:v>3.8849999999999998</c:v>
                </c:pt>
                <c:pt idx="4">
                  <c:v>51.75</c:v>
                </c:pt>
                <c:pt idx="5">
                  <c:v>5.97</c:v>
                </c:pt>
                <c:pt idx="6">
                  <c:v>56.25</c:v>
                </c:pt>
                <c:pt idx="7">
                  <c:v>53.519999999999996</c:v>
                </c:pt>
                <c:pt idx="8">
                  <c:v>14.924999999999999</c:v>
                </c:pt>
                <c:pt idx="9">
                  <c:v>44.75</c:v>
                </c:pt>
                <c:pt idx="10">
                  <c:v>21.509999999999998</c:v>
                </c:pt>
                <c:pt idx="11">
                  <c:v>49.75</c:v>
                </c:pt>
                <c:pt idx="12">
                  <c:v>19.02</c:v>
                </c:pt>
                <c:pt idx="13">
                  <c:v>248.83500000000004</c:v>
                </c:pt>
                <c:pt idx="14">
                  <c:v>19.899999999999999</c:v>
                </c:pt>
                <c:pt idx="15">
                  <c:v>59.57</c:v>
                </c:pt>
                <c:pt idx="16">
                  <c:v>26.19</c:v>
                </c:pt>
                <c:pt idx="17">
                  <c:v>6.75</c:v>
                </c:pt>
                <c:pt idx="18">
                  <c:v>75.209999999999994</c:v>
                </c:pt>
                <c:pt idx="19">
                  <c:v>29.849999999999998</c:v>
                </c:pt>
                <c:pt idx="20">
                  <c:v>11.94</c:v>
                </c:pt>
                <c:pt idx="21">
                  <c:v>23.31</c:v>
                </c:pt>
                <c:pt idx="22">
                  <c:v>46.61999999999999</c:v>
                </c:pt>
                <c:pt idx="23">
                  <c:v>47.8</c:v>
                </c:pt>
                <c:pt idx="24">
                  <c:v>28.68</c:v>
                </c:pt>
                <c:pt idx="25">
                  <c:v>102.92500000000001</c:v>
                </c:pt>
              </c:numCache>
            </c:numRef>
          </c:val>
          <c:extLst>
            <c:ext xmlns:c16="http://schemas.microsoft.com/office/drawing/2014/chart" uri="{C3380CC4-5D6E-409C-BE32-E72D297353CC}">
              <c16:uniqueId val="{00000034-CF87-4E3D-9D70-C6E8ED1BF462}"/>
            </c:ext>
          </c:extLst>
        </c:ser>
        <c:dLbls>
          <c:showLegendKey val="0"/>
          <c:showVal val="0"/>
          <c:showCatName val="0"/>
          <c:showSerName val="0"/>
          <c:showPercent val="0"/>
          <c:showBubbleSize val="0"/>
          <c:showLeaderLines val="1"/>
        </c:dLbls>
      </c:pie3DChart>
      <c:spPr>
        <a:noFill/>
        <a:ln>
          <a:noFill/>
        </a:ln>
        <a:effectLst/>
      </c:spPr>
    </c:plotArea>
    <c:legend>
      <c:legendPos val="r"/>
      <c:layout>
        <c:manualLayout>
          <c:xMode val="edge"/>
          <c:yMode val="edge"/>
          <c:x val="0.84176053481769486"/>
          <c:y val="0.2802629312474379"/>
          <c:w val="0.15823946518230514"/>
          <c:h val="0.7187302627977187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a:glow rad="127000">
        <a:schemeClr val="tx1"/>
      </a:glow>
      <a:outerShdw blurRad="50800" dist="50800" dir="3720000" algn="ctr" rotWithShape="0">
        <a:srgbClr val="000000">
          <a:alpha val="43137"/>
        </a:srgb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[Tea Sales Dashboard.xlsx]CountryBarChart!PivotTable2</c:name>
    <c:fmtId val="5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0">
                <a:latin typeface="+mn-lt"/>
              </a:rPr>
              <a:t>Sales</a:t>
            </a:r>
            <a:r>
              <a:rPr lang="en-US" sz="1800" b="0" baseline="0">
                <a:latin typeface="+mn-lt"/>
              </a:rPr>
              <a:t> By Country</a:t>
            </a:r>
            <a:endParaRPr lang="en-US" sz="1800" b="0">
              <a:latin typeface="+mn-lt"/>
            </a:endParaRPr>
          </a:p>
        </c:rich>
      </c:tx>
      <c:layout>
        <c:manualLayout>
          <c:xMode val="edge"/>
          <c:yMode val="edge"/>
          <c:x val="0.35133333333333333"/>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50000"/>
            </a:schemeClr>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75000"/>
            </a:schemeClr>
          </a:solidFill>
          <a:ln>
            <a:solidFill>
              <a:schemeClr val="bg1"/>
            </a:solidFill>
          </a:ln>
          <a:effectLst/>
        </c:spPr>
      </c:pivotFmt>
      <c:pivotFmt>
        <c:idx val="2"/>
        <c:spPr>
          <a:solidFill>
            <a:schemeClr val="accent6">
              <a:lumMod val="50000"/>
            </a:schemeClr>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lumMod val="75000"/>
            </a:schemeClr>
          </a:solidFill>
          <a:ln>
            <a:solidFill>
              <a:schemeClr val="bg1"/>
            </a:solidFill>
          </a:ln>
          <a:effectLst/>
        </c:spPr>
      </c:pivotFmt>
      <c:pivotFmt>
        <c:idx val="4"/>
        <c:spPr>
          <a:solidFill>
            <a:schemeClr val="accent6">
              <a:lumMod val="50000"/>
            </a:schemeClr>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lumMod val="75000"/>
            </a:schemeClr>
          </a:solidFill>
          <a:ln>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chemeClr val="accent6">
                <a:lumMod val="50000"/>
              </a:schemeClr>
            </a:solidFill>
            <a:ln>
              <a:solidFill>
                <a:schemeClr val="bg1"/>
              </a:solidFill>
            </a:ln>
            <a:effectLst/>
          </c:spPr>
          <c:invertIfNegative val="0"/>
          <c:dPt>
            <c:idx val="0"/>
            <c:invertIfNegative val="0"/>
            <c:bubble3D val="0"/>
            <c:spPr>
              <a:solidFill>
                <a:schemeClr val="accent2">
                  <a:lumMod val="75000"/>
                </a:schemeClr>
              </a:solidFill>
              <a:ln>
                <a:solidFill>
                  <a:schemeClr val="bg1"/>
                </a:solidFill>
              </a:ln>
              <a:effectLst/>
            </c:spPr>
            <c:extLst>
              <c:ext xmlns:c16="http://schemas.microsoft.com/office/drawing/2014/chart" uri="{C3380CC4-5D6E-409C-BE32-E72D297353CC}">
                <c16:uniqueId val="{00000001-5D42-45F3-98DA-E2F8261C9BD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2"/>
                <c:pt idx="0">
                  <c:v>United States</c:v>
                </c:pt>
                <c:pt idx="1">
                  <c:v>India</c:v>
                </c:pt>
              </c:strCache>
            </c:strRef>
          </c:cat>
          <c:val>
            <c:numRef>
              <c:f>CountryBarChart!$B$4:$B$6</c:f>
              <c:numCache>
                <c:formatCode>"₹"\ #,##0.00</c:formatCode>
                <c:ptCount val="2"/>
                <c:pt idx="0">
                  <c:v>251.79999999999998</c:v>
                </c:pt>
                <c:pt idx="1">
                  <c:v>887.44499999999982</c:v>
                </c:pt>
              </c:numCache>
            </c:numRef>
          </c:val>
          <c:extLst>
            <c:ext xmlns:c16="http://schemas.microsoft.com/office/drawing/2014/chart" uri="{C3380CC4-5D6E-409C-BE32-E72D297353CC}">
              <c16:uniqueId val="{00000002-5D42-45F3-98DA-E2F8261C9BD1}"/>
            </c:ext>
          </c:extLst>
        </c:ser>
        <c:dLbls>
          <c:dLblPos val="outEnd"/>
          <c:showLegendKey val="0"/>
          <c:showVal val="1"/>
          <c:showCatName val="0"/>
          <c:showSerName val="0"/>
          <c:showPercent val="0"/>
          <c:showBubbleSize val="0"/>
        </c:dLbls>
        <c:gapWidth val="182"/>
        <c:axId val="465722751"/>
        <c:axId val="466060335"/>
      </c:barChart>
      <c:catAx>
        <c:axId val="46572275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6060335"/>
        <c:crosses val="autoZero"/>
        <c:auto val="1"/>
        <c:lblAlgn val="ctr"/>
        <c:lblOffset val="100"/>
        <c:noMultiLvlLbl val="0"/>
      </c:catAx>
      <c:valAx>
        <c:axId val="466060335"/>
        <c:scaling>
          <c:orientation val="minMax"/>
        </c:scaling>
        <c:delete val="0"/>
        <c:axPos val="b"/>
        <c:majorGridlines>
          <c:spPr>
            <a:ln w="9525" cap="flat" cmpd="sng" algn="ctr">
              <a:solidFill>
                <a:schemeClr val="bg1"/>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57227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[Tea Sales Dashboard.xlsx]Top5Customers!PivotTable2</c:name>
    <c:fmtId val="5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0">
                <a:latin typeface="+mn-lt"/>
              </a:rPr>
              <a:t>Top</a:t>
            </a:r>
            <a:r>
              <a:rPr lang="en-US" sz="1800" b="0" baseline="0">
                <a:latin typeface="+mn-lt"/>
              </a:rPr>
              <a:t> 5 Customers</a:t>
            </a:r>
            <a:endParaRPr lang="en-US" sz="1800" b="0">
              <a:latin typeface="+mn-lt"/>
            </a:endParaRPr>
          </a:p>
        </c:rich>
      </c:tx>
      <c:layout>
        <c:manualLayout>
          <c:xMode val="edge"/>
          <c:yMode val="edge"/>
          <c:x val="0.35133333333333333"/>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50000"/>
            </a:schemeClr>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75000"/>
            </a:schemeClr>
          </a:solidFill>
          <a:ln>
            <a:solidFill>
              <a:schemeClr val="bg1"/>
            </a:solidFill>
          </a:ln>
          <a:effectLst/>
        </c:spPr>
      </c:pivotFmt>
      <c:pivotFmt>
        <c:idx val="2"/>
        <c:spPr>
          <a:solidFill>
            <a:schemeClr val="accent6">
              <a:lumMod val="50000"/>
            </a:schemeClr>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lumMod val="75000"/>
            </a:schemeClr>
          </a:solidFill>
          <a:ln>
            <a:solidFill>
              <a:schemeClr val="bg1"/>
            </a:solidFill>
          </a:ln>
          <a:effectLst/>
        </c:spPr>
      </c:pivotFmt>
      <c:pivotFmt>
        <c:idx val="4"/>
        <c:spPr>
          <a:solidFill>
            <a:schemeClr val="accent6">
              <a:lumMod val="50000"/>
            </a:schemeClr>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50000"/>
            </a:schemeClr>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chemeClr val="accent6">
                <a:lumMod val="50000"/>
              </a:schemeClr>
            </a:solidFill>
            <a:ln>
              <a:solidFill>
                <a:schemeClr val="bg1"/>
              </a:solidFill>
            </a:ln>
            <a:effectLst/>
          </c:spPr>
          <c:invertIfNegative val="0"/>
          <c:dPt>
            <c:idx val="0"/>
            <c:invertIfNegative val="0"/>
            <c:bubble3D val="0"/>
            <c:extLst>
              <c:ext xmlns:c16="http://schemas.microsoft.com/office/drawing/2014/chart" uri="{C3380CC4-5D6E-409C-BE32-E72D297353CC}">
                <c16:uniqueId val="{00000000-4D0D-4332-8C5E-3156CE8D012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Top5Customers!$A$4:$A$9</c:f>
              <c:strCache>
                <c:ptCount val="5"/>
                <c:pt idx="0">
                  <c:v>Niranjana</c:v>
                </c:pt>
                <c:pt idx="1">
                  <c:v>Vishal</c:v>
                </c:pt>
                <c:pt idx="2">
                  <c:v>Suba</c:v>
                </c:pt>
                <c:pt idx="3">
                  <c:v>Hema</c:v>
                </c:pt>
                <c:pt idx="4">
                  <c:v>Krithi</c:v>
                </c:pt>
              </c:strCache>
            </c:strRef>
          </c:cat>
          <c:val>
            <c:numRef>
              <c:f>Top5Customers!$B$4:$B$9</c:f>
              <c:numCache>
                <c:formatCode>"₹"\ #,##0.00</c:formatCode>
                <c:ptCount val="5"/>
                <c:pt idx="0">
                  <c:v>53.73</c:v>
                </c:pt>
                <c:pt idx="1">
                  <c:v>56.25</c:v>
                </c:pt>
                <c:pt idx="2">
                  <c:v>59.57</c:v>
                </c:pt>
                <c:pt idx="3">
                  <c:v>102.92500000000001</c:v>
                </c:pt>
                <c:pt idx="4">
                  <c:v>225.52500000000003</c:v>
                </c:pt>
              </c:numCache>
            </c:numRef>
          </c:val>
          <c:extLst>
            <c:ext xmlns:c16="http://schemas.microsoft.com/office/drawing/2014/chart" uri="{C3380CC4-5D6E-409C-BE32-E72D297353CC}">
              <c16:uniqueId val="{00000001-4D0D-4332-8C5E-3156CE8D012F}"/>
            </c:ext>
          </c:extLst>
        </c:ser>
        <c:dLbls>
          <c:dLblPos val="outEnd"/>
          <c:showLegendKey val="0"/>
          <c:showVal val="1"/>
          <c:showCatName val="0"/>
          <c:showSerName val="0"/>
          <c:showPercent val="0"/>
          <c:showBubbleSize val="0"/>
        </c:dLbls>
        <c:gapWidth val="182"/>
        <c:axId val="465722751"/>
        <c:axId val="466060335"/>
      </c:barChart>
      <c:catAx>
        <c:axId val="46572275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6060335"/>
        <c:crosses val="autoZero"/>
        <c:auto val="1"/>
        <c:lblAlgn val="ctr"/>
        <c:lblOffset val="100"/>
        <c:noMultiLvlLbl val="0"/>
      </c:catAx>
      <c:valAx>
        <c:axId val="466060335"/>
        <c:scaling>
          <c:orientation val="minMax"/>
        </c:scaling>
        <c:delete val="0"/>
        <c:axPos val="b"/>
        <c:majorGridlines>
          <c:spPr>
            <a:ln w="9525" cap="flat" cmpd="sng" algn="ctr">
              <a:solidFill>
                <a:schemeClr val="bg1"/>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57227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19050</xdr:colOff>
      <xdr:row>0</xdr:row>
      <xdr:rowOff>0</xdr:rowOff>
    </xdr:from>
    <xdr:to>
      <xdr:col>23</xdr:col>
      <xdr:colOff>0</xdr:colOff>
      <xdr:row>3</xdr:row>
      <xdr:rowOff>180976</xdr:rowOff>
    </xdr:to>
    <xdr:sp macro="" textlink="">
      <xdr:nvSpPr>
        <xdr:cNvPr id="2" name="Rectangle 1">
          <a:extLst>
            <a:ext uri="{FF2B5EF4-FFF2-40B4-BE49-F238E27FC236}">
              <a16:creationId xmlns:a16="http://schemas.microsoft.com/office/drawing/2014/main" id="{BD952733-2AF7-05FD-ED51-3E07C860E854}"/>
            </a:ext>
          </a:extLst>
        </xdr:cNvPr>
        <xdr:cNvSpPr/>
      </xdr:nvSpPr>
      <xdr:spPr>
        <a:xfrm>
          <a:off x="19050" y="0"/>
          <a:ext cx="13506450" cy="619126"/>
        </a:xfrm>
        <a:prstGeom prst="rect">
          <a:avLst/>
        </a:prstGeom>
        <a:solidFill>
          <a:srgbClr val="3C1464"/>
        </a:solidFill>
        <a:ln>
          <a:solidFill>
            <a:srgbClr val="7030A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3600">
              <a:solidFill>
                <a:schemeClr val="bg1"/>
              </a:solidFill>
              <a:latin typeface="+mn-lt"/>
            </a:rPr>
            <a:t>TEA</a:t>
          </a:r>
          <a:r>
            <a:rPr lang="en-IN" sz="3600" baseline="0">
              <a:solidFill>
                <a:schemeClr val="bg1"/>
              </a:solidFill>
              <a:latin typeface="+mn-lt"/>
            </a:rPr>
            <a:t> SALES DASHBOARD</a:t>
          </a:r>
          <a:endParaRPr lang="en-IN" sz="3200">
            <a:solidFill>
              <a:schemeClr val="bg1"/>
            </a:solidFill>
            <a:latin typeface="+mn-lt"/>
          </a:endParaRPr>
        </a:p>
      </xdr:txBody>
    </xdr:sp>
    <xdr:clientData/>
  </xdr:twoCellAnchor>
  <xdr:twoCellAnchor>
    <xdr:from>
      <xdr:col>0</xdr:col>
      <xdr:colOff>57150</xdr:colOff>
      <xdr:row>4</xdr:row>
      <xdr:rowOff>28575</xdr:rowOff>
    </xdr:from>
    <xdr:to>
      <xdr:col>9</xdr:col>
      <xdr:colOff>485775</xdr:colOff>
      <xdr:row>36</xdr:row>
      <xdr:rowOff>57150</xdr:rowOff>
    </xdr:to>
    <xdr:graphicFrame macro="">
      <xdr:nvGraphicFramePr>
        <xdr:cNvPr id="3" name="Chart 2">
          <a:extLst>
            <a:ext uri="{FF2B5EF4-FFF2-40B4-BE49-F238E27FC236}">
              <a16:creationId xmlns:a16="http://schemas.microsoft.com/office/drawing/2014/main" id="{7506B54B-54C0-4DA7-B6A9-D9E9F258DA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514350</xdr:colOff>
      <xdr:row>8</xdr:row>
      <xdr:rowOff>64738</xdr:rowOff>
    </xdr:from>
    <xdr:to>
      <xdr:col>15</xdr:col>
      <xdr:colOff>361949</xdr:colOff>
      <xdr:row>14</xdr:row>
      <xdr:rowOff>0</xdr:rowOff>
    </xdr:to>
    <mc:AlternateContent xmlns:mc="http://schemas.openxmlformats.org/markup-compatibility/2006" xmlns:a14="http://schemas.microsoft.com/office/drawing/2010/main">
      <mc:Choice Requires="a14">
        <xdr:graphicFrame macro="">
          <xdr:nvGraphicFramePr>
            <xdr:cNvPr id="4" name="Size 1">
              <a:extLst>
                <a:ext uri="{FF2B5EF4-FFF2-40B4-BE49-F238E27FC236}">
                  <a16:creationId xmlns:a16="http://schemas.microsoft.com/office/drawing/2014/main" id="{41201B52-3485-4F54-A8FA-0427996F8C84}"/>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mlns="">
        <xdr:sp macro="" textlink="">
          <xdr:nvSpPr>
            <xdr:cNvPr id="0" name=""/>
            <xdr:cNvSpPr>
              <a:spLocks noTextEdit="1"/>
            </xdr:cNvSpPr>
          </xdr:nvSpPr>
          <xdr:spPr>
            <a:xfrm>
              <a:off x="5505450" y="1455388"/>
              <a:ext cx="3505199" cy="107826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542925</xdr:colOff>
      <xdr:row>4</xdr:row>
      <xdr:rowOff>18459</xdr:rowOff>
    </xdr:from>
    <xdr:to>
      <xdr:col>21</xdr:col>
      <xdr:colOff>323850</xdr:colOff>
      <xdr:row>8</xdr:row>
      <xdr:rowOff>57150</xdr:rowOff>
    </xdr:to>
    <mc:AlternateContent xmlns:mc="http://schemas.openxmlformats.org/markup-compatibility/2006" xmlns:a14="http://schemas.microsoft.com/office/drawing/2010/main">
      <mc:Choice Requires="a14">
        <xdr:graphicFrame macro="">
          <xdr:nvGraphicFramePr>
            <xdr:cNvPr id="5" name="Roast Type Name 1">
              <a:extLst>
                <a:ext uri="{FF2B5EF4-FFF2-40B4-BE49-F238E27FC236}">
                  <a16:creationId xmlns:a16="http://schemas.microsoft.com/office/drawing/2014/main" id="{6461F1D6-C689-47E3-BE3F-8093EF68BD91}"/>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mlns="">
        <xdr:sp macro="" textlink="">
          <xdr:nvSpPr>
            <xdr:cNvPr id="0" name=""/>
            <xdr:cNvSpPr>
              <a:spLocks noTextEdit="1"/>
            </xdr:cNvSpPr>
          </xdr:nvSpPr>
          <xdr:spPr>
            <a:xfrm>
              <a:off x="5534025" y="647109"/>
              <a:ext cx="7096125" cy="80069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361950</xdr:colOff>
      <xdr:row>8</xdr:row>
      <xdr:rowOff>56558</xdr:rowOff>
    </xdr:from>
    <xdr:to>
      <xdr:col>21</xdr:col>
      <xdr:colOff>323850</xdr:colOff>
      <xdr:row>13</xdr:row>
      <xdr:rowOff>190499</xdr:rowOff>
    </xdr:to>
    <mc:AlternateContent xmlns:mc="http://schemas.openxmlformats.org/markup-compatibility/2006" xmlns:a14="http://schemas.microsoft.com/office/drawing/2010/main">
      <mc:Choice Requires="a14">
        <xdr:graphicFrame macro="">
          <xdr:nvGraphicFramePr>
            <xdr:cNvPr id="6" name="Loyalty Card 1">
              <a:extLst>
                <a:ext uri="{FF2B5EF4-FFF2-40B4-BE49-F238E27FC236}">
                  <a16:creationId xmlns:a16="http://schemas.microsoft.com/office/drawing/2014/main" id="{AD2622BC-B773-4AD7-91BC-FF37AB657EED}"/>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mlns="">
        <xdr:sp macro="" textlink="">
          <xdr:nvSpPr>
            <xdr:cNvPr id="0" name=""/>
            <xdr:cNvSpPr>
              <a:spLocks noTextEdit="1"/>
            </xdr:cNvSpPr>
          </xdr:nvSpPr>
          <xdr:spPr>
            <a:xfrm>
              <a:off x="9010650" y="1447208"/>
              <a:ext cx="3619500" cy="108644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581025</xdr:colOff>
      <xdr:row>14</xdr:row>
      <xdr:rowOff>19050</xdr:rowOff>
    </xdr:from>
    <xdr:to>
      <xdr:col>21</xdr:col>
      <xdr:colOff>314325</xdr:colOff>
      <xdr:row>22</xdr:row>
      <xdr:rowOff>66675</xdr:rowOff>
    </xdr:to>
    <xdr:graphicFrame macro="">
      <xdr:nvGraphicFramePr>
        <xdr:cNvPr id="7" name="Chart 6">
          <a:extLst>
            <a:ext uri="{FF2B5EF4-FFF2-40B4-BE49-F238E27FC236}">
              <a16:creationId xmlns:a16="http://schemas.microsoft.com/office/drawing/2014/main" id="{44AD3F8E-1923-4E8F-A774-24918F6F9B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571499</xdr:colOff>
      <xdr:row>22</xdr:row>
      <xdr:rowOff>85726</xdr:rowOff>
    </xdr:from>
    <xdr:to>
      <xdr:col>21</xdr:col>
      <xdr:colOff>295274</xdr:colOff>
      <xdr:row>36</xdr:row>
      <xdr:rowOff>123826</xdr:rowOff>
    </xdr:to>
    <xdr:graphicFrame macro="">
      <xdr:nvGraphicFramePr>
        <xdr:cNvPr id="8" name="Chart 7">
          <a:extLst>
            <a:ext uri="{FF2B5EF4-FFF2-40B4-BE49-F238E27FC236}">
              <a16:creationId xmlns:a16="http://schemas.microsoft.com/office/drawing/2014/main" id="{F5E031CB-A2B9-4CCA-8135-A0BFE27562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5145.841385995373" createdVersion="8" refreshedVersion="8" minRefreshableVersion="3" recordCount="33" xr:uid="{B297A840-4398-4622-8F8A-0698DA47BFBC}">
  <cacheSource type="worksheet">
    <worksheetSource name="Table1"/>
  </cacheSource>
  <cacheFields count="15">
    <cacheField name="Order ID" numFmtId="0">
      <sharedItems/>
    </cacheField>
    <cacheField name="Order Date" numFmtId="0">
      <sharedItems containsDate="1" containsMixedTypes="1" minDate="2020-08-03T00:00:00" maxDate="2023-11-03T00:00:00" count="26">
        <d v="2022-05-03T00:00:00"/>
        <s v="17/06/2021"/>
        <s v="15/07/2021"/>
        <d v="2021-04-08T00:00:00"/>
        <s v="20/01/2022"/>
        <s v="19/05/2021"/>
        <d v="2022-02-01T00:00:00"/>
        <d v="2021-05-09T00:00:00"/>
        <d v="2020-08-03T00:00:00"/>
        <s v="23/10/2020"/>
        <d v="2021-02-07T00:00:00"/>
        <s v="22/05/2020"/>
        <d v="2022-05-04T00:00:00"/>
        <d v="2022-05-07T00:00:00"/>
        <s v="20/03/2021"/>
        <s v="19/10/2022"/>
        <s v="13/05/2020"/>
        <d v="2021-04-12T00:00:00"/>
        <s v="22/01/2020"/>
        <d v="2023-11-02T00:00:00"/>
        <s v="15/09/2020"/>
        <s v="24/10/2021"/>
        <s v="20/02/2020"/>
        <d v="2022-02-08T00:00:00"/>
        <d v="2021-03-10T00:00:00"/>
        <s v="25/09/2022"/>
      </sharedItems>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29">
        <s v="Stefhan Malt"/>
        <s v="Steno Dash"/>
        <s v="Venkat"/>
        <s v="Meha"/>
        <s v="Vishal"/>
        <s v="Nishanth"/>
        <s v="Saran"/>
        <s v="Ragavan"/>
        <s v="Manju"/>
        <s v="Gayathri"/>
        <s v="Suba"/>
        <s v="Lilly"/>
        <s v="Bobby"/>
        <s v="Krish"/>
        <s v="Kishore"/>
        <s v="yazina"/>
        <s v="Kavya"/>
        <s v="Niranjana"/>
        <s v="Sam"/>
        <s v="Gowtham"/>
        <s v="Hema"/>
        <s v="Manoj"/>
        <s v="Kesav"/>
        <s v="Neha"/>
        <s v="Dharshan"/>
        <s v="Seema"/>
        <s v="Micheal"/>
        <s v="Krithi"/>
        <s v="Salman"/>
      </sharedItems>
    </cacheField>
    <cacheField name="Email" numFmtId="0">
      <sharedItems/>
    </cacheField>
    <cacheField name="Country" numFmtId="0">
      <sharedItems count="2">
        <s v="India"/>
        <s v="United States"/>
      </sharedItems>
    </cacheField>
    <cacheField name="Tea Type" numFmtId="0">
      <sharedItems count="4">
        <s v="Assam "/>
        <s v="Green"/>
        <s v="Nilgiri"/>
        <s v="Dargiling"/>
      </sharedItems>
    </cacheField>
    <cacheField name="Roast Type" numFmtId="0">
      <sharedItems/>
    </cacheField>
    <cacheField name="Size" numFmtId="2">
      <sharedItems containsSemiMixedTypes="0" containsString="0" containsNumber="1" minValue="0.2" maxValue="2.5" count="4">
        <n v="1"/>
        <n v="0.5"/>
        <n v="2.5"/>
        <n v="0.2"/>
      </sharedItems>
    </cacheField>
    <cacheField name="Unit Price" numFmtId="164">
      <sharedItems containsSemiMixedTypes="0" containsString="0" containsNumber="1" minValue="2.9849999999999999" maxValue="33.465000000000003"/>
    </cacheField>
    <cacheField name="Sales" numFmtId="164">
      <sharedItems containsSemiMixedTypes="0" containsString="0" containsNumber="1" minValue="3.8849999999999998" maxValue="167.32500000000002"/>
    </cacheField>
    <cacheField name="Roast Type Name" numFmtId="0">
      <sharedItems count="3">
        <s v="Light"/>
        <s v="Medium"/>
        <s v="Dark"/>
      </sharedItems>
    </cacheField>
    <cacheField name="Loyalty Card" numFmtId="0">
      <sharedItems count="2">
        <s v="Yes"/>
        <s v="No"/>
      </sharedItems>
    </cacheField>
  </cacheFields>
  <extLst>
    <ext xmlns:x14="http://schemas.microsoft.com/office/spreadsheetml/2009/9/main" uri="{725AE2AE-9491-48be-B2B4-4EB974FC3084}">
      <x14:pivotCacheDefinition pivotCacheId="148412802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3">
  <r>
    <s v="QEV-1122-100"/>
    <x v="0"/>
    <s v="16543-23451-RA"/>
    <s v="A-L-1"/>
    <n v="2"/>
    <x v="0"/>
    <s v="Stefhan123@gmail.com"/>
    <x v="0"/>
    <x v="0"/>
    <s v="L"/>
    <x v="0"/>
    <n v="3.8849999999999998"/>
    <n v="7.77"/>
    <x v="0"/>
    <x v="0"/>
  </r>
  <r>
    <s v="QEV-1122-100"/>
    <x v="0"/>
    <s v="16543-23451-RA"/>
    <s v="A-L-0.5"/>
    <n v="5"/>
    <x v="0"/>
    <s v="Stefhan123@gmail.com"/>
    <x v="0"/>
    <x v="0"/>
    <s v="L"/>
    <x v="1"/>
    <n v="7.77"/>
    <n v="38.849999999999994"/>
    <x v="0"/>
    <x v="0"/>
  </r>
  <r>
    <s v="FAA-3311-220"/>
    <x v="1"/>
    <s v="21145-32312-PX"/>
    <s v="A-L-1"/>
    <n v="1"/>
    <x v="1"/>
    <s v="Steno123@gmail.com"/>
    <x v="1"/>
    <x v="0"/>
    <s v="L"/>
    <x v="0"/>
    <n v="3.8849999999999998"/>
    <n v="3.8849999999999998"/>
    <x v="0"/>
    <x v="0"/>
  </r>
  <r>
    <s v="KAC-2343-453"/>
    <x v="2"/>
    <s v="23456-90201-PO"/>
    <s v="G-L-1"/>
    <n v="1"/>
    <x v="2"/>
    <s v="Venkat123@gmail.com"/>
    <x v="0"/>
    <x v="1"/>
    <s v="L"/>
    <x v="0"/>
    <n v="29.785"/>
    <n v="29.785"/>
    <x v="0"/>
    <x v="1"/>
  </r>
  <r>
    <s v="KAC-2343-453"/>
    <x v="2"/>
    <s v="23456-90201-PO"/>
    <s v="G-M-2.5"/>
    <n v="5"/>
    <x v="2"/>
    <s v="Venkat123@gmail.com"/>
    <x v="0"/>
    <x v="1"/>
    <s v="M"/>
    <x v="2"/>
    <n v="3.375"/>
    <n v="16.875"/>
    <x v="1"/>
    <x v="1"/>
  </r>
  <r>
    <s v="CVP-1523-546"/>
    <x v="3"/>
    <s v="86564-24653-RB"/>
    <s v="N-M-1"/>
    <n v="1"/>
    <x v="3"/>
    <s v=""/>
    <x v="1"/>
    <x v="2"/>
    <s v="M"/>
    <x v="0"/>
    <n v="6.75"/>
    <n v="6.75"/>
    <x v="1"/>
    <x v="1"/>
  </r>
  <r>
    <s v="IPP-1243-732"/>
    <x v="4"/>
    <s v="52243-76553-CB"/>
    <s v="N-M-0.5"/>
    <n v="5"/>
    <x v="4"/>
    <s v="Vishal123@gmail.com"/>
    <x v="0"/>
    <x v="2"/>
    <s v="M"/>
    <x v="1"/>
    <n v="11.25"/>
    <n v="56.25"/>
    <x v="1"/>
    <x v="0"/>
  </r>
  <r>
    <s v="SNZ-5423-435"/>
    <x v="5"/>
    <s v="23543-08987-DS"/>
    <s v="A-M-1"/>
    <n v="2"/>
    <x v="5"/>
    <s v="Nishanth123@gmail.com"/>
    <x v="0"/>
    <x v="0"/>
    <s v="M"/>
    <x v="0"/>
    <n v="25.875"/>
    <n v="51.75"/>
    <x v="1"/>
    <x v="1"/>
  </r>
  <r>
    <s v="EZT-7654-234"/>
    <x v="6"/>
    <s v="43524-76547-GF"/>
    <s v="A-D-0.5"/>
    <n v="4"/>
    <x v="6"/>
    <s v="Saran123@gmail.com"/>
    <x v="1"/>
    <x v="0"/>
    <s v="D"/>
    <x v="1"/>
    <n v="2.9849999999999999"/>
    <n v="11.94"/>
    <x v="2"/>
    <x v="0"/>
  </r>
  <r>
    <s v="NWQ-7012-912"/>
    <x v="7"/>
    <s v="54365-00987-HY"/>
    <s v="A-D-0.2"/>
    <n v="5"/>
    <x v="7"/>
    <s v="Ragavan123@gmail.com"/>
    <x v="1"/>
    <x v="0"/>
    <s v="D"/>
    <x v="3"/>
    <n v="5.97"/>
    <n v="29.849999999999998"/>
    <x v="2"/>
    <x v="1"/>
  </r>
  <r>
    <s v="BKK-2001-243"/>
    <x v="8"/>
    <s v="23415-76546-RD"/>
    <s v="G-D-0.5"/>
    <n v="2"/>
    <x v="8"/>
    <s v="Manju123@gmail.com"/>
    <x v="0"/>
    <x v="1"/>
    <s v="D"/>
    <x v="1"/>
    <n v="9.9499999999999993"/>
    <n v="19.899999999999999"/>
    <x v="2"/>
    <x v="0"/>
  </r>
  <r>
    <s v="VQR-0101-970"/>
    <x v="9"/>
    <s v="43254-54654-FT"/>
    <s v="G-D-0.5"/>
    <n v="5"/>
    <x v="9"/>
    <s v="Gayathri123@gmail.com"/>
    <x v="0"/>
    <x v="1"/>
    <s v="D"/>
    <x v="1"/>
    <n v="9.9499999999999993"/>
    <n v="49.75"/>
    <x v="2"/>
    <x v="0"/>
  </r>
  <r>
    <s v="SZW-4356-654"/>
    <x v="10"/>
    <s v="33241-55432-WE"/>
    <s v="G-L-1"/>
    <n v="2"/>
    <x v="10"/>
    <s v="Suba123@gmail.com"/>
    <x v="0"/>
    <x v="1"/>
    <s v="L"/>
    <x v="0"/>
    <n v="29.785"/>
    <n v="59.57"/>
    <x v="0"/>
    <x v="0"/>
  </r>
  <r>
    <s v="ITA-6543-254"/>
    <x v="11"/>
    <s v="65436-76321-YG"/>
    <s v="D-L-2.5"/>
    <n v="3"/>
    <x v="11"/>
    <s v="Lilly123@gmail.com"/>
    <x v="0"/>
    <x v="3"/>
    <s v="L"/>
    <x v="2"/>
    <n v="7.17"/>
    <n v="21.509999999999998"/>
    <x v="0"/>
    <x v="0"/>
  </r>
  <r>
    <s v="GNZ-6780-987"/>
    <x v="12"/>
    <s v="22341-66546-JG"/>
    <s v="D-L-1"/>
    <n v="4"/>
    <x v="12"/>
    <s v="Bobby123@gmail.com"/>
    <x v="1"/>
    <x v="3"/>
    <s v="L"/>
    <x v="0"/>
    <n v="11.95"/>
    <n v="47.8"/>
    <x v="0"/>
    <x v="1"/>
  </r>
  <r>
    <s v="FYQ-1223-412"/>
    <x v="13"/>
    <s v="65334-44321-XZ"/>
    <s v="D-L-2.5"/>
    <n v="4"/>
    <x v="13"/>
    <s v="Krish123@gmail.com"/>
    <x v="0"/>
    <x v="3"/>
    <s v="L"/>
    <x v="2"/>
    <n v="7.17"/>
    <n v="28.68"/>
    <x v="0"/>
    <x v="0"/>
  </r>
  <r>
    <s v="VAU-2343-543"/>
    <x v="14"/>
    <s v="62443-83511-VB"/>
    <s v="D-M-0.2"/>
    <n v="5"/>
    <x v="14"/>
    <s v="Kishore123@gmail.com"/>
    <x v="1"/>
    <x v="3"/>
    <s v="M"/>
    <x v="3"/>
    <n v="2.9849999999999999"/>
    <n v="14.924999999999999"/>
    <x v="1"/>
    <x v="1"/>
  </r>
  <r>
    <s v="RDW-3243-411"/>
    <x v="15"/>
    <s v="52464-08706-NB"/>
    <s v="A-M-2.5"/>
    <n v="1"/>
    <x v="15"/>
    <s v=""/>
    <x v="1"/>
    <x v="0"/>
    <s v="M"/>
    <x v="2"/>
    <n v="5.97"/>
    <n v="5.97"/>
    <x v="1"/>
    <x v="0"/>
  </r>
  <r>
    <s v="TDZ-5423-765"/>
    <x v="16"/>
    <s v="57611-05522-ST"/>
    <s v="A-M-0.2"/>
    <n v="2"/>
    <x v="16"/>
    <s v="Kavya123@gmail.com"/>
    <x v="0"/>
    <x v="0"/>
    <s v="M"/>
    <x v="3"/>
    <n v="9.9499999999999993"/>
    <n v="19.899999999999999"/>
    <x v="1"/>
    <x v="1"/>
  </r>
  <r>
    <s v="IDU-3212-399"/>
    <x v="17"/>
    <s v="76546-99843-DT"/>
    <s v="A-M-0.2"/>
    <n v="3"/>
    <x v="17"/>
    <s v="Niranjana123@gmail.com"/>
    <x v="1"/>
    <x v="0"/>
    <s v="M"/>
    <x v="3"/>
    <n v="9.9499999999999993"/>
    <n v="29.849999999999998"/>
    <x v="1"/>
    <x v="0"/>
  </r>
  <r>
    <s v="IDU-3212-399"/>
    <x v="17"/>
    <s v="76546-99843-DT"/>
    <s v="A-D-0.2"/>
    <n v="4"/>
    <x v="17"/>
    <s v="Niranjana123@gmail.com"/>
    <x v="1"/>
    <x v="0"/>
    <s v="D"/>
    <x v="3"/>
    <n v="5.97"/>
    <n v="23.88"/>
    <x v="2"/>
    <x v="0"/>
  </r>
  <r>
    <s v="NUO-2045-488"/>
    <x v="17"/>
    <s v="04536-77430-NC"/>
    <s v="G-D-2.5"/>
    <n v="4"/>
    <x v="18"/>
    <s v="Sam123@gmail.com"/>
    <x v="1"/>
    <x v="1"/>
    <s v="D"/>
    <x v="2"/>
    <n v="5.37"/>
    <n v="21.48"/>
    <x v="2"/>
    <x v="0"/>
  </r>
  <r>
    <s v="UQU-2312-479"/>
    <x v="18"/>
    <s v="42534-98756-EO"/>
    <s v="N-D-0.2"/>
    <n v="5"/>
    <x v="19"/>
    <s v="Gowtham123@gmail.com"/>
    <x v="0"/>
    <x v="2"/>
    <s v="D"/>
    <x v="3"/>
    <n v="8.9499999999999993"/>
    <n v="44.75"/>
    <x v="2"/>
    <x v="0"/>
  </r>
  <r>
    <s v="FEO-5645-332"/>
    <x v="19"/>
    <s v="62243-22084-ZC"/>
    <s v="N-D-1"/>
    <n v="5"/>
    <x v="20"/>
    <s v="Hema123@gmail.com"/>
    <x v="0"/>
    <x v="2"/>
    <s v="D"/>
    <x v="0"/>
    <n v="20.585000000000001"/>
    <n v="102.92500000000001"/>
    <x v="2"/>
    <x v="1"/>
  </r>
  <r>
    <s v="TKY_7154-098"/>
    <x v="20"/>
    <s v="72243-11098-MJ"/>
    <s v="N-L-0.2"/>
    <n v="5"/>
    <x v="21"/>
    <s v=""/>
    <x v="0"/>
    <x v="2"/>
    <s v="L"/>
    <x v="3"/>
    <n v="4.7549999999999999"/>
    <n v="23.774999999999999"/>
    <x v="0"/>
    <x v="0"/>
  </r>
  <r>
    <s v="OXY-8730-253"/>
    <x v="21"/>
    <s v="42335-33012-FB"/>
    <s v="G-L-0.5"/>
    <n v="2"/>
    <x v="22"/>
    <s v="Kesav123@gmail.com"/>
    <x v="0"/>
    <x v="1"/>
    <s v="L"/>
    <x v="1"/>
    <n v="9.51"/>
    <n v="19.02"/>
    <x v="0"/>
    <x v="0"/>
  </r>
  <r>
    <s v="EVP-1102-980"/>
    <x v="22"/>
    <s v="20239-92108-EQ"/>
    <s v="G-L-0.2"/>
    <n v="3"/>
    <x v="23"/>
    <s v="Neha123@gmail.com"/>
    <x v="0"/>
    <x v="1"/>
    <s v="L"/>
    <x v="3"/>
    <n v="15.85"/>
    <n v="47.55"/>
    <x v="0"/>
    <x v="0"/>
  </r>
  <r>
    <s v="WAG-2693-689"/>
    <x v="23"/>
    <s v="62310-35428-CI"/>
    <s v="A-L-0.5"/>
    <n v="3"/>
    <x v="24"/>
    <s v="Dharshan123@gmail.com"/>
    <x v="0"/>
    <x v="0"/>
    <s v="L"/>
    <x v="1"/>
    <n v="7.77"/>
    <n v="23.31"/>
    <x v="0"/>
    <x v="0"/>
  </r>
  <r>
    <s v="CHE-9950-767"/>
    <x v="24"/>
    <s v="22056-78340-KH"/>
    <s v="D-M-1"/>
    <n v="6"/>
    <x v="25"/>
    <s v="Seema123@gmail.com"/>
    <x v="1"/>
    <x v="3"/>
    <s v="M"/>
    <x v="0"/>
    <n v="4.3650000000000002"/>
    <n v="26.19"/>
    <x v="1"/>
    <x v="1"/>
  </r>
  <r>
    <s v="RYZ-1463-602"/>
    <x v="22"/>
    <s v="14159-30713-OF"/>
    <s v="D-M-0.2"/>
    <n v="2"/>
    <x v="26"/>
    <s v="Micheal123@gmail.com"/>
    <x v="1"/>
    <x v="3"/>
    <s v="M"/>
    <x v="3"/>
    <n v="2.9849999999999999"/>
    <n v="5.97"/>
    <x v="1"/>
    <x v="0"/>
  </r>
  <r>
    <s v="WOQ-3601-429"/>
    <x v="25"/>
    <s v="54238-65440-ST"/>
    <s v="G-M-0.5"/>
    <n v="4"/>
    <x v="27"/>
    <s v="Krithi123@gmail.com"/>
    <x v="0"/>
    <x v="1"/>
    <s v="M"/>
    <x v="1"/>
    <n v="14.55"/>
    <n v="58.2"/>
    <x v="1"/>
    <x v="1"/>
  </r>
  <r>
    <s v="WOQ-3601-429"/>
    <x v="25"/>
    <s v="54238-65440-ST"/>
    <s v="N-M-0.2"/>
    <n v="5"/>
    <x v="27"/>
    <s v="Krithi123@gmail.com"/>
    <x v="0"/>
    <x v="2"/>
    <s v="M"/>
    <x v="3"/>
    <n v="33.465000000000003"/>
    <n v="167.32500000000002"/>
    <x v="1"/>
    <x v="1"/>
  </r>
  <r>
    <s v="WOQ-3601-429"/>
    <x v="25"/>
    <s v="54238-65441-ST"/>
    <s v="N-D-0.5"/>
    <n v="6"/>
    <x v="28"/>
    <s v="Salman123@gmail.com"/>
    <x v="1"/>
    <x v="2"/>
    <s v="D"/>
    <x v="1"/>
    <n v="3.8849999999999998"/>
    <n v="23.31"/>
    <x v="2"/>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41E26F3-0036-432B-A44B-192695AE3F24}" name="PivotTable2" cacheId="460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4">
  <location ref="A3:B30" firstHeaderRow="1" firstDataRow="1" firstDataCol="1"/>
  <pivotFields count="15">
    <pivotField showAll="0"/>
    <pivotField axis="axisRow" showAll="0" sortType="ascending">
      <items count="27">
        <item x="16"/>
        <item x="2"/>
        <item x="20"/>
        <item x="1"/>
        <item x="5"/>
        <item x="15"/>
        <item x="4"/>
        <item x="22"/>
        <item x="14"/>
        <item x="18"/>
        <item x="11"/>
        <item x="9"/>
        <item x="21"/>
        <item x="25"/>
        <item x="8"/>
        <item x="10"/>
        <item x="24"/>
        <item x="3"/>
        <item x="17"/>
        <item x="7"/>
        <item x="6"/>
        <item x="23"/>
        <item x="0"/>
        <item x="12"/>
        <item x="13"/>
        <item x="19"/>
        <item t="default"/>
      </items>
    </pivotField>
    <pivotField showAll="0"/>
    <pivotField showAll="0"/>
    <pivotField showAll="0"/>
    <pivotField showAll="0"/>
    <pivotField showAll="0"/>
    <pivotField showAll="0"/>
    <pivotField showAll="0"/>
    <pivotField showAll="0"/>
    <pivotField numFmtId="2" showAll="0">
      <items count="5">
        <item x="3"/>
        <item x="1"/>
        <item x="0"/>
        <item x="2"/>
        <item t="default"/>
      </items>
    </pivotField>
    <pivotField numFmtId="164" showAll="0"/>
    <pivotField dataField="1" numFmtId="164" showAll="0"/>
    <pivotField showAll="0">
      <items count="4">
        <item x="2"/>
        <item x="0"/>
        <item x="1"/>
        <item t="default"/>
      </items>
    </pivotField>
    <pivotField showAll="0">
      <items count="3">
        <item x="1"/>
        <item x="0"/>
        <item t="default"/>
      </items>
    </pivotField>
  </pivotFields>
  <rowFields count="1">
    <field x="1"/>
  </rowFields>
  <rowItems count="27">
    <i>
      <x/>
    </i>
    <i>
      <x v="1"/>
    </i>
    <i>
      <x v="2"/>
    </i>
    <i>
      <x v="3"/>
    </i>
    <i>
      <x v="4"/>
    </i>
    <i>
      <x v="5"/>
    </i>
    <i>
      <x v="6"/>
    </i>
    <i>
      <x v="7"/>
    </i>
    <i>
      <x v="8"/>
    </i>
    <i>
      <x v="9"/>
    </i>
    <i>
      <x v="10"/>
    </i>
    <i>
      <x v="11"/>
    </i>
    <i>
      <x v="12"/>
    </i>
    <i>
      <x v="13"/>
    </i>
    <i>
      <x v="14"/>
    </i>
    <i>
      <x v="15"/>
    </i>
    <i>
      <x v="16"/>
    </i>
    <i>
      <x v="17"/>
    </i>
    <i>
      <x v="18"/>
    </i>
    <i>
      <x v="19"/>
    </i>
    <i>
      <x v="20"/>
    </i>
    <i>
      <x v="21"/>
    </i>
    <i>
      <x v="22"/>
    </i>
    <i>
      <x v="23"/>
    </i>
    <i>
      <x v="24"/>
    </i>
    <i>
      <x v="25"/>
    </i>
    <i t="grand">
      <x/>
    </i>
  </rowItems>
  <colItems count="1">
    <i/>
  </colItems>
  <dataFields count="1">
    <dataField name="Sum of Sales" fld="12" baseField="1" baseItem="0" numFmtId="3"/>
  </dataFields>
  <chartFormats count="27">
    <chartFormat chart="43" format="28" series="1">
      <pivotArea type="data" outline="0" fieldPosition="0">
        <references count="1">
          <reference field="4294967294" count="1" selected="0">
            <x v="0"/>
          </reference>
        </references>
      </pivotArea>
    </chartFormat>
    <chartFormat chart="43" format="29">
      <pivotArea type="data" outline="0" fieldPosition="0">
        <references count="2">
          <reference field="4294967294" count="1" selected="0">
            <x v="0"/>
          </reference>
          <reference field="1" count="1" selected="0">
            <x v="0"/>
          </reference>
        </references>
      </pivotArea>
    </chartFormat>
    <chartFormat chart="43" format="30">
      <pivotArea type="data" outline="0" fieldPosition="0">
        <references count="2">
          <reference field="4294967294" count="1" selected="0">
            <x v="0"/>
          </reference>
          <reference field="1" count="1" selected="0">
            <x v="1"/>
          </reference>
        </references>
      </pivotArea>
    </chartFormat>
    <chartFormat chart="43" format="31">
      <pivotArea type="data" outline="0" fieldPosition="0">
        <references count="2">
          <reference field="4294967294" count="1" selected="0">
            <x v="0"/>
          </reference>
          <reference field="1" count="1" selected="0">
            <x v="2"/>
          </reference>
        </references>
      </pivotArea>
    </chartFormat>
    <chartFormat chart="43" format="32">
      <pivotArea type="data" outline="0" fieldPosition="0">
        <references count="2">
          <reference field="4294967294" count="1" selected="0">
            <x v="0"/>
          </reference>
          <reference field="1" count="1" selected="0">
            <x v="3"/>
          </reference>
        </references>
      </pivotArea>
    </chartFormat>
    <chartFormat chart="43" format="33">
      <pivotArea type="data" outline="0" fieldPosition="0">
        <references count="2">
          <reference field="4294967294" count="1" selected="0">
            <x v="0"/>
          </reference>
          <reference field="1" count="1" selected="0">
            <x v="4"/>
          </reference>
        </references>
      </pivotArea>
    </chartFormat>
    <chartFormat chart="43" format="34">
      <pivotArea type="data" outline="0" fieldPosition="0">
        <references count="2">
          <reference field="4294967294" count="1" selected="0">
            <x v="0"/>
          </reference>
          <reference field="1" count="1" selected="0">
            <x v="5"/>
          </reference>
        </references>
      </pivotArea>
    </chartFormat>
    <chartFormat chart="43" format="35">
      <pivotArea type="data" outline="0" fieldPosition="0">
        <references count="2">
          <reference field="4294967294" count="1" selected="0">
            <x v="0"/>
          </reference>
          <reference field="1" count="1" selected="0">
            <x v="6"/>
          </reference>
        </references>
      </pivotArea>
    </chartFormat>
    <chartFormat chart="43" format="36">
      <pivotArea type="data" outline="0" fieldPosition="0">
        <references count="2">
          <reference field="4294967294" count="1" selected="0">
            <x v="0"/>
          </reference>
          <reference field="1" count="1" selected="0">
            <x v="7"/>
          </reference>
        </references>
      </pivotArea>
    </chartFormat>
    <chartFormat chart="43" format="37">
      <pivotArea type="data" outline="0" fieldPosition="0">
        <references count="2">
          <reference field="4294967294" count="1" selected="0">
            <x v="0"/>
          </reference>
          <reference field="1" count="1" selected="0">
            <x v="8"/>
          </reference>
        </references>
      </pivotArea>
    </chartFormat>
    <chartFormat chart="43" format="38">
      <pivotArea type="data" outline="0" fieldPosition="0">
        <references count="2">
          <reference field="4294967294" count="1" selected="0">
            <x v="0"/>
          </reference>
          <reference field="1" count="1" selected="0">
            <x v="9"/>
          </reference>
        </references>
      </pivotArea>
    </chartFormat>
    <chartFormat chart="43" format="39">
      <pivotArea type="data" outline="0" fieldPosition="0">
        <references count="2">
          <reference field="4294967294" count="1" selected="0">
            <x v="0"/>
          </reference>
          <reference field="1" count="1" selected="0">
            <x v="10"/>
          </reference>
        </references>
      </pivotArea>
    </chartFormat>
    <chartFormat chart="43" format="40">
      <pivotArea type="data" outline="0" fieldPosition="0">
        <references count="2">
          <reference field="4294967294" count="1" selected="0">
            <x v="0"/>
          </reference>
          <reference field="1" count="1" selected="0">
            <x v="11"/>
          </reference>
        </references>
      </pivotArea>
    </chartFormat>
    <chartFormat chart="43" format="41">
      <pivotArea type="data" outline="0" fieldPosition="0">
        <references count="2">
          <reference field="4294967294" count="1" selected="0">
            <x v="0"/>
          </reference>
          <reference field="1" count="1" selected="0">
            <x v="12"/>
          </reference>
        </references>
      </pivotArea>
    </chartFormat>
    <chartFormat chart="43" format="42">
      <pivotArea type="data" outline="0" fieldPosition="0">
        <references count="2">
          <reference field="4294967294" count="1" selected="0">
            <x v="0"/>
          </reference>
          <reference field="1" count="1" selected="0">
            <x v="13"/>
          </reference>
        </references>
      </pivotArea>
    </chartFormat>
    <chartFormat chart="43" format="43">
      <pivotArea type="data" outline="0" fieldPosition="0">
        <references count="2">
          <reference field="4294967294" count="1" selected="0">
            <x v="0"/>
          </reference>
          <reference field="1" count="1" selected="0">
            <x v="14"/>
          </reference>
        </references>
      </pivotArea>
    </chartFormat>
    <chartFormat chart="43" format="44">
      <pivotArea type="data" outline="0" fieldPosition="0">
        <references count="2">
          <reference field="4294967294" count="1" selected="0">
            <x v="0"/>
          </reference>
          <reference field="1" count="1" selected="0">
            <x v="15"/>
          </reference>
        </references>
      </pivotArea>
    </chartFormat>
    <chartFormat chart="43" format="45">
      <pivotArea type="data" outline="0" fieldPosition="0">
        <references count="2">
          <reference field="4294967294" count="1" selected="0">
            <x v="0"/>
          </reference>
          <reference field="1" count="1" selected="0">
            <x v="16"/>
          </reference>
        </references>
      </pivotArea>
    </chartFormat>
    <chartFormat chart="43" format="46">
      <pivotArea type="data" outline="0" fieldPosition="0">
        <references count="2">
          <reference field="4294967294" count="1" selected="0">
            <x v="0"/>
          </reference>
          <reference field="1" count="1" selected="0">
            <x v="17"/>
          </reference>
        </references>
      </pivotArea>
    </chartFormat>
    <chartFormat chart="43" format="47">
      <pivotArea type="data" outline="0" fieldPosition="0">
        <references count="2">
          <reference field="4294967294" count="1" selected="0">
            <x v="0"/>
          </reference>
          <reference field="1" count="1" selected="0">
            <x v="18"/>
          </reference>
        </references>
      </pivotArea>
    </chartFormat>
    <chartFormat chart="43" format="48">
      <pivotArea type="data" outline="0" fieldPosition="0">
        <references count="2">
          <reference field="4294967294" count="1" selected="0">
            <x v="0"/>
          </reference>
          <reference field="1" count="1" selected="0">
            <x v="19"/>
          </reference>
        </references>
      </pivotArea>
    </chartFormat>
    <chartFormat chart="43" format="49">
      <pivotArea type="data" outline="0" fieldPosition="0">
        <references count="2">
          <reference field="4294967294" count="1" selected="0">
            <x v="0"/>
          </reference>
          <reference field="1" count="1" selected="0">
            <x v="20"/>
          </reference>
        </references>
      </pivotArea>
    </chartFormat>
    <chartFormat chart="43" format="50">
      <pivotArea type="data" outline="0" fieldPosition="0">
        <references count="2">
          <reference field="4294967294" count="1" selected="0">
            <x v="0"/>
          </reference>
          <reference field="1" count="1" selected="0">
            <x v="21"/>
          </reference>
        </references>
      </pivotArea>
    </chartFormat>
    <chartFormat chart="43" format="51">
      <pivotArea type="data" outline="0" fieldPosition="0">
        <references count="2">
          <reference field="4294967294" count="1" selected="0">
            <x v="0"/>
          </reference>
          <reference field="1" count="1" selected="0">
            <x v="22"/>
          </reference>
        </references>
      </pivotArea>
    </chartFormat>
    <chartFormat chart="43" format="52">
      <pivotArea type="data" outline="0" fieldPosition="0">
        <references count="2">
          <reference field="4294967294" count="1" selected="0">
            <x v="0"/>
          </reference>
          <reference field="1" count="1" selected="0">
            <x v="23"/>
          </reference>
        </references>
      </pivotArea>
    </chartFormat>
    <chartFormat chart="43" format="53">
      <pivotArea type="data" outline="0" fieldPosition="0">
        <references count="2">
          <reference field="4294967294" count="1" selected="0">
            <x v="0"/>
          </reference>
          <reference field="1" count="1" selected="0">
            <x v="24"/>
          </reference>
        </references>
      </pivotArea>
    </chartFormat>
    <chartFormat chart="43" format="54">
      <pivotArea type="data" outline="0" fieldPosition="0">
        <references count="2">
          <reference field="4294967294" count="1" selected="0">
            <x v="0"/>
          </reference>
          <reference field="1" count="1" selected="0">
            <x v="25"/>
          </reference>
        </references>
      </pivotArea>
    </chartFormat>
  </chartFormats>
  <pivotTableStyleInfo name="PivotStyleMedium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2E1D0EE-C4FA-491C-8405-2B5390070B8C}" name="PivotTable2" cacheId="460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6" rowHeaderCaption="Country">
  <location ref="A3:B6" firstHeaderRow="1" firstDataRow="1" firstDataCol="1"/>
  <pivotFields count="15">
    <pivotField showAll="0"/>
    <pivotField showAll="0" sortType="ascending">
      <items count="27">
        <item x="16"/>
        <item x="2"/>
        <item x="20"/>
        <item x="1"/>
        <item x="5"/>
        <item x="15"/>
        <item x="4"/>
        <item x="22"/>
        <item x="14"/>
        <item x="18"/>
        <item x="11"/>
        <item x="9"/>
        <item x="21"/>
        <item x="25"/>
        <item x="8"/>
        <item x="10"/>
        <item x="24"/>
        <item x="3"/>
        <item x="17"/>
        <item x="7"/>
        <item x="6"/>
        <item x="23"/>
        <item x="0"/>
        <item x="12"/>
        <item x="13"/>
        <item x="19"/>
        <item t="default"/>
      </items>
    </pivotField>
    <pivotField showAll="0"/>
    <pivotField showAll="0"/>
    <pivotField showAll="0"/>
    <pivotField showAll="0"/>
    <pivotField showAll="0"/>
    <pivotField axis="axisRow" showAll="0" sortType="ascending">
      <items count="3">
        <item x="0"/>
        <item x="1"/>
        <item t="default"/>
      </items>
      <autoSortScope>
        <pivotArea dataOnly="0" outline="0" fieldPosition="0">
          <references count="1">
            <reference field="4294967294" count="1" selected="0">
              <x v="0"/>
            </reference>
          </references>
        </pivotArea>
      </autoSortScope>
    </pivotField>
    <pivotField showAll="0"/>
    <pivotField showAll="0"/>
    <pivotField numFmtId="2" showAll="0">
      <items count="5">
        <item x="3"/>
        <item x="1"/>
        <item x="0"/>
        <item x="2"/>
        <item t="default"/>
      </items>
    </pivotField>
    <pivotField numFmtId="164" showAll="0"/>
    <pivotField dataField="1" numFmtId="164" showAll="0"/>
    <pivotField showAll="0">
      <items count="4">
        <item x="2"/>
        <item x="0"/>
        <item x="1"/>
        <item t="default"/>
      </items>
    </pivotField>
    <pivotField showAll="0">
      <items count="3">
        <item x="1"/>
        <item x="0"/>
        <item t="default"/>
      </items>
    </pivotField>
  </pivotFields>
  <rowFields count="1">
    <field x="7"/>
  </rowFields>
  <rowItems count="3">
    <i>
      <x v="1"/>
    </i>
    <i>
      <x/>
    </i>
    <i t="grand">
      <x/>
    </i>
  </rowItems>
  <colItems count="1">
    <i/>
  </colItems>
  <dataFields count="1">
    <dataField name="Sum of Sales" fld="12" baseField="7" baseItem="1" numFmtId="169"/>
  </dataFields>
  <chartFormats count="2">
    <chartFormat chart="55" format="4" series="1">
      <pivotArea type="data" outline="0" fieldPosition="0">
        <references count="1">
          <reference field="4294967294" count="1" selected="0">
            <x v="0"/>
          </reference>
        </references>
      </pivotArea>
    </chartFormat>
    <chartFormat chart="55" format="5">
      <pivotArea type="data" outline="0" fieldPosition="0">
        <references count="2">
          <reference field="4294967294" count="1" selected="0">
            <x v="0"/>
          </reference>
          <reference field="7" count="1" selected="0">
            <x v="1"/>
          </reference>
        </references>
      </pivotArea>
    </chartFormat>
  </chartFormats>
  <pivotTableStyleInfo name="PivotStyleMedium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C45C662-74BA-442D-859F-7A206A5F02A2}" name="PivotTable2" cacheId="460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7" rowHeaderCaption="Customer Name">
  <location ref="A3:B9" firstHeaderRow="1" firstDataRow="1" firstDataCol="1"/>
  <pivotFields count="15">
    <pivotField showAll="0"/>
    <pivotField showAll="0" sortType="ascending">
      <items count="27">
        <item x="16"/>
        <item x="2"/>
        <item x="20"/>
        <item x="1"/>
        <item x="5"/>
        <item x="15"/>
        <item x="4"/>
        <item x="22"/>
        <item x="14"/>
        <item x="18"/>
        <item x="11"/>
        <item x="9"/>
        <item x="21"/>
        <item x="25"/>
        <item x="8"/>
        <item x="10"/>
        <item x="24"/>
        <item x="3"/>
        <item x="17"/>
        <item x="7"/>
        <item x="6"/>
        <item x="23"/>
        <item x="0"/>
        <item x="12"/>
        <item x="13"/>
        <item x="19"/>
        <item t="default"/>
      </items>
    </pivotField>
    <pivotField showAll="0"/>
    <pivotField showAll="0"/>
    <pivotField showAll="0"/>
    <pivotField axis="axisRow" showAll="0" measureFilter="1" sortType="ascending">
      <items count="30">
        <item x="12"/>
        <item x="24"/>
        <item x="9"/>
        <item x="19"/>
        <item x="20"/>
        <item x="16"/>
        <item x="22"/>
        <item x="14"/>
        <item x="13"/>
        <item x="27"/>
        <item x="11"/>
        <item x="8"/>
        <item x="21"/>
        <item x="3"/>
        <item x="26"/>
        <item x="23"/>
        <item x="17"/>
        <item x="5"/>
        <item x="7"/>
        <item x="28"/>
        <item x="18"/>
        <item x="6"/>
        <item x="25"/>
        <item x="0"/>
        <item x="1"/>
        <item x="10"/>
        <item x="2"/>
        <item x="4"/>
        <item x="15"/>
        <item t="default"/>
      </items>
      <autoSortScope>
        <pivotArea dataOnly="0" outline="0" fieldPosition="0">
          <references count="1">
            <reference field="4294967294" count="1" selected="0">
              <x v="0"/>
            </reference>
          </references>
        </pivotArea>
      </autoSortScope>
    </pivotField>
    <pivotField showAll="0"/>
    <pivotField showAll="0" sortType="ascending">
      <items count="3">
        <item x="0"/>
        <item x="1"/>
        <item t="default"/>
      </items>
      <autoSortScope>
        <pivotArea dataOnly="0" outline="0" fieldPosition="0">
          <references count="1">
            <reference field="4294967294" count="1" selected="0">
              <x v="0"/>
            </reference>
          </references>
        </pivotArea>
      </autoSortScope>
    </pivotField>
    <pivotField showAll="0"/>
    <pivotField showAll="0"/>
    <pivotField numFmtId="2" showAll="0">
      <items count="5">
        <item x="3"/>
        <item x="1"/>
        <item x="0"/>
        <item x="2"/>
        <item t="default"/>
      </items>
    </pivotField>
    <pivotField numFmtId="164" showAll="0"/>
    <pivotField dataField="1" numFmtId="164" showAll="0"/>
    <pivotField showAll="0">
      <items count="4">
        <item x="2"/>
        <item x="0"/>
        <item x="1"/>
        <item t="default"/>
      </items>
    </pivotField>
    <pivotField showAll="0">
      <items count="3">
        <item x="1"/>
        <item x="0"/>
        <item t="default"/>
      </items>
    </pivotField>
  </pivotFields>
  <rowFields count="1">
    <field x="5"/>
  </rowFields>
  <rowItems count="6">
    <i>
      <x v="16"/>
    </i>
    <i>
      <x v="27"/>
    </i>
    <i>
      <x v="25"/>
    </i>
    <i>
      <x v="4"/>
    </i>
    <i>
      <x v="9"/>
    </i>
    <i t="grand">
      <x/>
    </i>
  </rowItems>
  <colItems count="1">
    <i/>
  </colItems>
  <dataFields count="1">
    <dataField name="Sum of Sales" fld="12" baseField="7" baseItem="1" numFmtId="169"/>
  </dataFields>
  <chartFormats count="5">
    <chartFormat chart="41" format="28" series="1">
      <pivotArea type="data" outline="0" fieldPosition="0">
        <references count="1">
          <reference field="4294967294" count="1" selected="0">
            <x v="0"/>
          </reference>
        </references>
      </pivotArea>
    </chartFormat>
    <chartFormat chart="49" format="0" series="1">
      <pivotArea type="data" outline="0" fieldPosition="0">
        <references count="1">
          <reference field="4294967294" count="1" selected="0">
            <x v="0"/>
          </reference>
        </references>
      </pivotArea>
    </chartFormat>
    <chartFormat chart="53" format="0" series="1">
      <pivotArea type="data" outline="0" fieldPosition="0">
        <references count="1">
          <reference field="4294967294" count="1" selected="0">
            <x v="0"/>
          </reference>
        </references>
      </pivotArea>
    </chartFormat>
    <chartFormat chart="55" format="4" series="1">
      <pivotArea type="data" outline="0" fieldPosition="0">
        <references count="1">
          <reference field="4294967294" count="1" selected="0">
            <x v="0"/>
          </reference>
        </references>
      </pivotArea>
    </chartFormat>
    <chartFormat chart="56" format="5" series="1">
      <pivotArea type="data" outline="0" fieldPosition="0">
        <references count="1">
          <reference field="4294967294" count="1" selected="0">
            <x v="0"/>
          </reference>
        </references>
      </pivotArea>
    </chartFormat>
  </chartFormats>
  <pivotTableStyleInfo name="PivotStyleMedium5"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1" xr10:uid="{86EA1AA8-E717-494F-A36A-86A3A7C3243E}" sourceName="Size">
  <pivotTables>
    <pivotTable tabId="7" name="PivotTable2"/>
  </pivotTables>
  <data>
    <tabular pivotCacheId="1484128020">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1" xr10:uid="{10D9A36C-6675-4756-9B56-D826A5BD94F2}" sourceName="Roast Type Name">
  <pivotTables>
    <pivotTable tabId="7" name="PivotTable2"/>
  </pivotTables>
  <data>
    <tabular pivotCacheId="1484128020">
      <items count="3">
        <i x="2" s="1"/>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1" xr10:uid="{9BCB2683-0F7A-4FD5-9C00-F65378608B74}" sourceName="Loyalty Card">
  <pivotTables>
    <pivotTable tabId="7" name="PivotTable2"/>
  </pivotTables>
  <data>
    <tabular pivotCacheId="1484128020">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8417C306-5D76-44F2-861A-B746C7BBA9F8}" cache="Slicer_Size1" caption="Size" columnCount="2" rowHeight="241300"/>
  <slicer name="Roast Type Name 1" xr10:uid="{8E939937-731F-40DB-B7ED-A81BF1A0A35F}" cache="Slicer_Roast_Type_Name1" caption="Roast Type Name" columnCount="3" rowHeight="241300"/>
  <slicer name="Loyalty Card 1" xr10:uid="{48814A7D-4F30-4C4B-A262-FDC3ED7E674C}" cache="Slicer_Loyalty_Card1" caption="Loyalty Card" columnCount="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5AB1FD0-36F9-4591-97BE-6082182BF53E}" name="Table1" displayName="Table1" ref="A1:O34" totalsRowShown="0" headerRowDxfId="34" dataDxfId="33">
  <autoFilter ref="A1:O34" xr:uid="{35AB1FD0-36F9-4591-97BE-6082182BF53E}"/>
  <tableColumns count="15">
    <tableColumn id="1" xr3:uid="{4AC7E551-F37A-4508-8719-9BD38BD7C21F}" name="Order ID" dataDxfId="32"/>
    <tableColumn id="2" xr3:uid="{82FF4060-CFBE-4954-B762-E8BFB6311AFD}" name="Order Date" dataDxfId="31"/>
    <tableColumn id="3" xr3:uid="{9C0AF1BA-C1CC-45A3-8AF3-FE06B6962497}" name="Customer ID" dataDxfId="30"/>
    <tableColumn id="4" xr3:uid="{F5B008F3-5EAA-4D61-A5CE-A1F508A32F6D}" name="Product ID" dataDxfId="29"/>
    <tableColumn id="5" xr3:uid="{926ACDD5-35B1-400D-BA9B-F8EFE88849AA}" name="Quantity" dataDxfId="28"/>
    <tableColumn id="6" xr3:uid="{232FAB28-79EE-425D-A0F9-42FDF0E24232}" name="Customer Name" dataDxfId="27">
      <calculatedColumnFormula>_xlfn.XLOOKUP(C2,Customers!$A$1:$A$34,Customers!$B$1:$B$34,0)</calculatedColumnFormula>
    </tableColumn>
    <tableColumn id="7" xr3:uid="{1E5F663E-44EE-4AFD-BCA4-93EB3E501831}" name="Email" dataDxfId="26">
      <calculatedColumnFormula>IF(_xlfn.XLOOKUP(C2,Customers!A1:A34,Customers!C1:C34,0)=0,"",_xlfn.XLOOKUP(C2,Customers!A1:A34,Customers!C1:C34,0))</calculatedColumnFormula>
    </tableColumn>
    <tableColumn id="8" xr3:uid="{8B7B7EBF-2E1F-467E-9977-5124C8D0E878}" name="Country" dataDxfId="25">
      <calculatedColumnFormula>_xlfn.XLOOKUP(C2,Customers!A1:A34,Customers!G1:G34,0)</calculatedColumnFormula>
    </tableColumn>
    <tableColumn id="9" xr3:uid="{BB8D4BDA-A52A-49CB-A28A-728BCBB0BAB9}" name="Tea Type" dataDxfId="24">
      <calculatedColumnFormula>INDEX(Product!$A$1:$G$34,MATCH(Orders!$D2,Product!$A$1:$A$34,0),MATCH(Orders!I$1,Product!$A$1:$G$1,0))</calculatedColumnFormula>
    </tableColumn>
    <tableColumn id="10" xr3:uid="{FBDA15F3-576E-458A-BB42-621882119A82}" name="Roast Type" dataDxfId="23">
      <calculatedColumnFormula>INDEX(Product!$A$1:$G$34,MATCH(Orders!$D2,Product!$A$1:$A$34,0),MATCH(Orders!J$1,Product!$A$1:$G$1,0))</calculatedColumnFormula>
    </tableColumn>
    <tableColumn id="11" xr3:uid="{4F94131D-752F-4210-948C-A9F4A24CA2A6}" name="Size" dataDxfId="22">
      <calculatedColumnFormula>INDEX(Product!$A$1:$G$34,MATCH(Orders!$D2,Product!$A$1:$A$34,0),MATCH(Orders!K$1,Product!$A$1:$G$1,0))</calculatedColumnFormula>
    </tableColumn>
    <tableColumn id="12" xr3:uid="{8A299B35-2C80-4195-B001-D6BE94E9EDA3}" name="Unit Price" dataDxfId="21">
      <calculatedColumnFormula>INDEX(Product!$A$1:$G$34,MATCH(Orders!$D2,Product!$A$1:$A$34,0),MATCH(Orders!L$1,Product!$A$1:$G$1,0))</calculatedColumnFormula>
    </tableColumn>
    <tableColumn id="13" xr3:uid="{96731748-1418-47CA-AF3D-0DE9B7DF6D51}" name="Sales" dataDxfId="20">
      <calculatedColumnFormula>L2*E2</calculatedColumnFormula>
    </tableColumn>
    <tableColumn id="14" xr3:uid="{B5AD74E9-6E50-4452-8BD1-F8F1D7671917}" name="Roast Type Name">
      <calculatedColumnFormula>IF(J2="M","Medium",IF(J2="L","Light",IF(J2="D","Dark","")))</calculatedColumnFormula>
    </tableColumn>
    <tableColumn id="15" xr3:uid="{69133494-F6B0-45E7-BAFE-770D199A5386}" name="Loyalty Card" dataDxfId="19">
      <calculatedColumnFormula>_xlfn.XLOOKUP(Table1[[#This Row],[Customer ID]],Customers!A1:A34,Customers!I1:I34,0)</calculatedColumnFormula>
    </tableColumn>
  </tableColumns>
  <tableStyleInfo name="TableStyleMedium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46D82FF-AAB3-4383-9CB6-B1152E9CA9A5}" name="Table2" displayName="Table2" ref="A1:I34" totalsRowShown="0" headerRowDxfId="18" dataDxfId="17">
  <autoFilter ref="A1:I34" xr:uid="{346D82FF-AAB3-4383-9CB6-B1152E9CA9A5}"/>
  <tableColumns count="9">
    <tableColumn id="1" xr3:uid="{B09DC42B-D47C-4F7D-A4FD-29511C271E8F}" name="Customer ID" dataDxfId="16"/>
    <tableColumn id="2" xr3:uid="{E2A0C697-A02F-409B-8C9F-2474D4772A53}" name="Customer Name" dataDxfId="15"/>
    <tableColumn id="3" xr3:uid="{BFE6D1C8-E9FC-4576-AE8C-7ACA3FF271FD}" name="Email"/>
    <tableColumn id="4" xr3:uid="{7507F172-17E6-4A1D-9B9A-0AEA500181C2}" name="Phone Number" dataDxfId="14"/>
    <tableColumn id="5" xr3:uid="{42EFA6E9-3533-4877-AD65-29F6DCD56F0D}" name="Address Line" dataDxfId="13"/>
    <tableColumn id="6" xr3:uid="{C01C5985-C1AD-4919-A509-2C0C54FFE82C}" name="City" dataDxfId="12"/>
    <tableColumn id="7" xr3:uid="{105C4BEB-5903-4E1F-A258-D43499DD6DE6}" name="Country" dataDxfId="11"/>
    <tableColumn id="8" xr3:uid="{A94E042D-43A4-42A5-B550-6CD6880886DF}" name="Postcode" dataDxfId="10"/>
    <tableColumn id="9" xr3:uid="{50FF92FA-F233-4C34-81B4-FA332B0706D2}" name="Loyalty card" dataDxfId="9"/>
  </tableColumns>
  <tableStyleInfo name="TableStyleMedium5"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70ED296-7FAE-44BF-985D-1D7C919CD099}" name="Table3" displayName="Table3" ref="A1:G34" totalsRowShown="0" headerRowDxfId="8" dataDxfId="7">
  <autoFilter ref="A1:G34" xr:uid="{970ED296-7FAE-44BF-985D-1D7C919CD099}"/>
  <tableColumns count="7">
    <tableColumn id="1" xr3:uid="{3612C8BB-3FA7-4EB0-BA40-7E8B31A782D7}" name="Product ID" dataDxfId="6"/>
    <tableColumn id="2" xr3:uid="{796C4783-10E2-474E-8251-8E012573D9A2}" name="Tea Type" dataDxfId="5"/>
    <tableColumn id="3" xr3:uid="{D38B2C4C-5D94-4D3D-B946-EC46913943D1}" name="Roast Type" dataDxfId="4"/>
    <tableColumn id="4" xr3:uid="{2A96B169-23FB-42EC-ADE2-EE71D5FAFB5F}" name="Size" dataDxfId="3"/>
    <tableColumn id="5" xr3:uid="{592568CE-5621-4A1F-9249-AB44CD5C4D74}" name="Unit Price" dataDxfId="2"/>
    <tableColumn id="6" xr3:uid="{D724691D-BAF2-403E-85D5-6331D6EB0F6E}" name="Price Per 100g" dataDxfId="1"/>
    <tableColumn id="7" xr3:uid="{B5EF5AB0-1AF7-4D7F-8D3F-EF4DACCD80CC}" name="Profit" dataDxfId="0"/>
  </tableColumns>
  <tableStyleInfo name="TableStyleMedium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34"/>
  <sheetViews>
    <sheetView tabSelected="1" workbookViewId="0">
      <selection activeCell="H3" sqref="H3"/>
    </sheetView>
  </sheetViews>
  <sheetFormatPr defaultRowHeight="15"/>
  <cols>
    <col min="1" max="1" width="16.28515625" customWidth="1"/>
    <col min="2" max="2" width="14.85546875" customWidth="1"/>
    <col min="3" max="3" width="16.42578125" bestFit="1" customWidth="1"/>
    <col min="4" max="4" width="13.42578125" bestFit="1" customWidth="1"/>
    <col min="5" max="5" width="11.85546875" bestFit="1" customWidth="1"/>
    <col min="6" max="6" width="18.85546875" bestFit="1" customWidth="1"/>
    <col min="7" max="7" width="25.7109375" customWidth="1"/>
    <col min="8" max="8" width="16.28515625" customWidth="1"/>
    <col min="9" max="9" width="12.7109375" customWidth="1"/>
    <col min="10" max="10" width="13.85546875" bestFit="1" customWidth="1"/>
    <col min="12" max="12" width="12.7109375" bestFit="1" customWidth="1"/>
    <col min="13" max="13" width="13.28515625" customWidth="1"/>
    <col min="14" max="14" width="19.140625" bestFit="1" customWidth="1"/>
    <col min="15" max="15" width="16" customWidth="1"/>
  </cols>
  <sheetData>
    <row r="1" spans="1:15" ht="15.75" customHeight="1">
      <c r="A1" s="1" t="s">
        <v>0</v>
      </c>
      <c r="B1" s="3" t="s">
        <v>1</v>
      </c>
      <c r="C1" s="1" t="s">
        <v>2</v>
      </c>
      <c r="D1" s="1" t="s">
        <v>3</v>
      </c>
      <c r="E1" s="1" t="s">
        <v>4</v>
      </c>
      <c r="F1" s="1" t="s">
        <v>5</v>
      </c>
      <c r="G1" s="1" t="s">
        <v>6</v>
      </c>
      <c r="H1" s="1" t="s">
        <v>7</v>
      </c>
      <c r="I1" s="1" t="s">
        <v>8</v>
      </c>
      <c r="J1" s="1" t="s">
        <v>9</v>
      </c>
      <c r="K1" s="1" t="s">
        <v>10</v>
      </c>
      <c r="L1" s="6" t="s">
        <v>11</v>
      </c>
      <c r="M1" s="1" t="s">
        <v>12</v>
      </c>
      <c r="N1" s="7" t="s">
        <v>13</v>
      </c>
      <c r="O1" s="1" t="s">
        <v>14</v>
      </c>
    </row>
    <row r="2" spans="1:15">
      <c r="A2" s="2" t="s">
        <v>15</v>
      </c>
      <c r="B2" s="9">
        <v>44684</v>
      </c>
      <c r="C2" s="2" t="s">
        <v>16</v>
      </c>
      <c r="D2" s="2" t="s">
        <v>17</v>
      </c>
      <c r="E2" s="2">
        <v>2</v>
      </c>
      <c r="F2" s="2" t="str">
        <f>_xlfn.XLOOKUP(C2,Customers!$A$1:$A$34,Customers!$B$1:$B$34,0)</f>
        <v>Stefhan Malt</v>
      </c>
      <c r="G2" s="2" t="str">
        <f>IF(_xlfn.XLOOKUP(C2,Customers!A1:A34,Customers!C1:C34,0)=0,"",_xlfn.XLOOKUP(C2,Customers!A1:A34,Customers!C1:C34,0))</f>
        <v>Stefhan123@gmail.com</v>
      </c>
      <c r="H2" s="2" t="str">
        <f>_xlfn.XLOOKUP(C2,Customers!A1:A34,Customers!G1:G34,0)</f>
        <v>India</v>
      </c>
      <c r="I2" s="2" t="str">
        <f>INDEX(Product!$A$1:$G$34,MATCH(Orders!$D2,Product!$A$1:$A$34,0),MATCH(Orders!I$1,Product!$A$1:$G$1,0))</f>
        <v xml:space="preserve">Assam </v>
      </c>
      <c r="J2" s="2" t="str">
        <f>INDEX(Product!$A$1:$G$34,MATCH(Orders!$D2,Product!$A$1:$A$34,0),MATCH(Orders!J$1,Product!$A$1:$G$1,0))</f>
        <v>L</v>
      </c>
      <c r="K2" s="11">
        <f>INDEX(Product!$A$1:$G$34,MATCH(Orders!$D2,Product!$A$1:$A$34,0),MATCH(Orders!K$1,Product!$A$1:$G$1,0))</f>
        <v>1</v>
      </c>
      <c r="L2" s="12">
        <f>INDEX(Product!$A$1:$G$34,MATCH(Orders!$D2,Product!$A$1:$A$34,0),MATCH(Orders!L$1,Product!$A$1:$G$1,0))</f>
        <v>3.8849999999999998</v>
      </c>
      <c r="M2" s="12">
        <f>L2*E2</f>
        <v>7.77</v>
      </c>
      <c r="N2" t="str">
        <f>IF(J2="M","Medium",IF(J2="L","Light",IF(J2="D","Dark","")))</f>
        <v>Light</v>
      </c>
      <c r="O2" s="2" t="str">
        <f>_xlfn.XLOOKUP(Table1[[#This Row],[Customer ID]],Customers!A1:A34,Customers!I1:I34,0)</f>
        <v>Yes</v>
      </c>
    </row>
    <row r="3" spans="1:15">
      <c r="A3" s="2" t="s">
        <v>15</v>
      </c>
      <c r="B3" s="9">
        <v>44684</v>
      </c>
      <c r="C3" s="2" t="s">
        <v>16</v>
      </c>
      <c r="D3" s="2" t="s">
        <v>18</v>
      </c>
      <c r="E3" s="2">
        <v>5</v>
      </c>
      <c r="F3" s="2" t="str">
        <f>_xlfn.XLOOKUP(C3,Customers!$A$1:$A$34,Customers!$B$1:$B$34,0)</f>
        <v>Stefhan Malt</v>
      </c>
      <c r="G3" s="2" t="str">
        <f>IF(_xlfn.XLOOKUP(C3,Customers!A2:A35,Customers!C2:C35,0)=0,"",_xlfn.XLOOKUP(C3,Customers!A2:A35,Customers!C2:C35,0))</f>
        <v>Stefhan123@gmail.com</v>
      </c>
      <c r="H3" s="2" t="str">
        <f>_xlfn.XLOOKUP(C3,Customers!A2:A35,Customers!G2:G35,0)</f>
        <v>India</v>
      </c>
      <c r="I3" s="2" t="str">
        <f>INDEX(Product!$A$1:$G$34,MATCH(Orders!$D3,Product!$A$1:$A$34,0),MATCH(Orders!I$1,Product!$A$1:$G$1,0))</f>
        <v xml:space="preserve">Assam </v>
      </c>
      <c r="J3" s="2" t="str">
        <f>INDEX(Product!$A$1:$G$34,MATCH(Orders!$D3,Product!$A$1:$A$34,0),MATCH(Orders!J$1,Product!$A$1:$G$1,0))</f>
        <v>L</v>
      </c>
      <c r="K3" s="11">
        <f>INDEX(Product!$A$1:$G$34,MATCH(Orders!$D3,Product!$A$1:$A$34,0),MATCH(Orders!K$1,Product!$A$1:$G$1,0))</f>
        <v>0.5</v>
      </c>
      <c r="L3" s="12">
        <f>INDEX(Product!$A$1:$G$34,MATCH(Orders!$D3,Product!$A$1:$A$34,0),MATCH(Orders!L$1,Product!$A$1:$G$1,0))</f>
        <v>7.77</v>
      </c>
      <c r="M3" s="12">
        <f t="shared" ref="M3:M34" si="0">L3*E3</f>
        <v>38.849999999999994</v>
      </c>
      <c r="N3" t="str">
        <f t="shared" ref="N3:N34" si="1">IF(J3="M","Medium",IF(J3="L","Light",IF(J3="D","Dark","")))</f>
        <v>Light</v>
      </c>
      <c r="O3" s="2" t="str">
        <f>_xlfn.XLOOKUP(Table1[[#This Row],[Customer ID]],Customers!A2:A35,Customers!I2:I35,0)</f>
        <v>Yes</v>
      </c>
    </row>
    <row r="4" spans="1:15">
      <c r="A4" s="2" t="s">
        <v>19</v>
      </c>
      <c r="B4" s="10">
        <v>44364</v>
      </c>
      <c r="C4" s="2" t="s">
        <v>20</v>
      </c>
      <c r="D4" s="2" t="s">
        <v>17</v>
      </c>
      <c r="E4" s="2">
        <v>1</v>
      </c>
      <c r="F4" s="2" t="str">
        <f>_xlfn.XLOOKUP(C4,Customers!$A$1:$A$34,Customers!$B$1:$B$34,0)</f>
        <v>Steno Dash</v>
      </c>
      <c r="G4" s="2" t="str">
        <f>IF(_xlfn.XLOOKUP(C4,Customers!A3:A36,Customers!C3:C36,0)=0,"",_xlfn.XLOOKUP(C4,Customers!A3:A36,Customers!C3:C36,0))</f>
        <v>Steno123@gmail.com</v>
      </c>
      <c r="H4" s="2" t="str">
        <f>_xlfn.XLOOKUP(C4,Customers!A3:A36,Customers!G3:G36,0)</f>
        <v>United States</v>
      </c>
      <c r="I4" s="2" t="str">
        <f>INDEX(Product!$A$1:$G$34,MATCH(Orders!$D4,Product!$A$1:$A$34,0),MATCH(Orders!I$1,Product!$A$1:$G$1,0))</f>
        <v xml:space="preserve">Assam </v>
      </c>
      <c r="J4" s="2" t="str">
        <f>INDEX(Product!$A$1:$G$34,MATCH(Orders!$D4,Product!$A$1:$A$34,0),MATCH(Orders!J$1,Product!$A$1:$G$1,0))</f>
        <v>L</v>
      </c>
      <c r="K4" s="11">
        <f>INDEX(Product!$A$1:$G$34,MATCH(Orders!$D4,Product!$A$1:$A$34,0),MATCH(Orders!K$1,Product!$A$1:$G$1,0))</f>
        <v>1</v>
      </c>
      <c r="L4" s="12">
        <f>INDEX(Product!$A$1:$G$34,MATCH(Orders!$D4,Product!$A$1:$A$34,0),MATCH(Orders!L$1,Product!$A$1:$G$1,0))</f>
        <v>3.8849999999999998</v>
      </c>
      <c r="M4" s="12">
        <f t="shared" si="0"/>
        <v>3.8849999999999998</v>
      </c>
      <c r="N4" t="str">
        <f t="shared" si="1"/>
        <v>Light</v>
      </c>
      <c r="O4" s="2" t="str">
        <f>_xlfn.XLOOKUP(Table1[[#This Row],[Customer ID]],Customers!A3:A36,Customers!I3:I36,0)</f>
        <v>Yes</v>
      </c>
    </row>
    <row r="5" spans="1:15">
      <c r="A5" s="2" t="s">
        <v>21</v>
      </c>
      <c r="B5" s="10">
        <v>44392</v>
      </c>
      <c r="C5" s="2" t="s">
        <v>22</v>
      </c>
      <c r="D5" s="2" t="s">
        <v>23</v>
      </c>
      <c r="E5" s="2">
        <v>1</v>
      </c>
      <c r="F5" s="2" t="str">
        <f>_xlfn.XLOOKUP(C5,Customers!$A$1:$A$34,Customers!$B$1:$B$34,0)</f>
        <v>Venkat</v>
      </c>
      <c r="G5" s="2" t="str">
        <f>IF(_xlfn.XLOOKUP(C5,Customers!A4:A37,Customers!C4:C37,0)=0,"",_xlfn.XLOOKUP(C5,Customers!A4:A37,Customers!C4:C37,0))</f>
        <v>Venkat123@gmail.com</v>
      </c>
      <c r="H5" s="2" t="str">
        <f>_xlfn.XLOOKUP(C5,Customers!A4:A37,Customers!G4:G37,0)</f>
        <v>India</v>
      </c>
      <c r="I5" s="2" t="str">
        <f>INDEX(Product!$A$1:$G$34,MATCH(Orders!$D5,Product!$A$1:$A$34,0),MATCH(Orders!I$1,Product!$A$1:$G$1,0))</f>
        <v>Green</v>
      </c>
      <c r="J5" s="2" t="str">
        <f>INDEX(Product!$A$1:$G$34,MATCH(Orders!$D5,Product!$A$1:$A$34,0),MATCH(Orders!J$1,Product!$A$1:$G$1,0))</f>
        <v>L</v>
      </c>
      <c r="K5" s="11">
        <f>INDEX(Product!$A$1:$G$34,MATCH(Orders!$D5,Product!$A$1:$A$34,0),MATCH(Orders!K$1,Product!$A$1:$G$1,0))</f>
        <v>1</v>
      </c>
      <c r="L5" s="12">
        <f>INDEX(Product!$A$1:$G$34,MATCH(Orders!$D5,Product!$A$1:$A$34,0),MATCH(Orders!L$1,Product!$A$1:$G$1,0))</f>
        <v>29.785</v>
      </c>
      <c r="M5" s="12">
        <f t="shared" si="0"/>
        <v>29.785</v>
      </c>
      <c r="N5" t="str">
        <f t="shared" si="1"/>
        <v>Light</v>
      </c>
      <c r="O5" s="2" t="str">
        <f>_xlfn.XLOOKUP(Table1[[#This Row],[Customer ID]],Customers!A4:A37,Customers!I4:I37,0)</f>
        <v>No</v>
      </c>
    </row>
    <row r="6" spans="1:15">
      <c r="A6" s="2" t="s">
        <v>21</v>
      </c>
      <c r="B6" s="10">
        <v>44392</v>
      </c>
      <c r="C6" s="2" t="s">
        <v>22</v>
      </c>
      <c r="D6" s="2" t="s">
        <v>24</v>
      </c>
      <c r="E6" s="2">
        <v>5</v>
      </c>
      <c r="F6" s="2" t="str">
        <f>_xlfn.XLOOKUP(C6,Customers!$A$1:$A$34,Customers!$B$1:$B$34,0)</f>
        <v>Venkat</v>
      </c>
      <c r="G6" s="2" t="str">
        <f>IF(_xlfn.XLOOKUP(C6,Customers!A5:A38,Customers!C5:C38,0)=0,"",_xlfn.XLOOKUP(C6,Customers!A5:A38,Customers!C5:C38,0))</f>
        <v>Venkat123@gmail.com</v>
      </c>
      <c r="H6" s="2" t="str">
        <f>_xlfn.XLOOKUP(C6,Customers!A5:A38,Customers!G5:G38,0)</f>
        <v>India</v>
      </c>
      <c r="I6" s="2" t="str">
        <f>INDEX(Product!$A$1:$G$34,MATCH(Orders!$D6,Product!$A$1:$A$34,0),MATCH(Orders!I$1,Product!$A$1:$G$1,0))</f>
        <v>Green</v>
      </c>
      <c r="J6" s="2" t="str">
        <f>INDEX(Product!$A$1:$G$34,MATCH(Orders!$D6,Product!$A$1:$A$34,0),MATCH(Orders!J$1,Product!$A$1:$G$1,0))</f>
        <v>M</v>
      </c>
      <c r="K6" s="11">
        <f>INDEX(Product!$A$1:$G$34,MATCH(Orders!$D6,Product!$A$1:$A$34,0),MATCH(Orders!K$1,Product!$A$1:$G$1,0))</f>
        <v>2.5</v>
      </c>
      <c r="L6" s="12">
        <f>INDEX(Product!$A$1:$G$34,MATCH(Orders!$D6,Product!$A$1:$A$34,0),MATCH(Orders!L$1,Product!$A$1:$G$1,0))</f>
        <v>3.375</v>
      </c>
      <c r="M6" s="12">
        <f t="shared" si="0"/>
        <v>16.875</v>
      </c>
      <c r="N6" t="str">
        <f t="shared" si="1"/>
        <v>Medium</v>
      </c>
      <c r="O6" s="2" t="str">
        <f>_xlfn.XLOOKUP(Table1[[#This Row],[Customer ID]],Customers!A5:A38,Customers!I5:I38,0)</f>
        <v>No</v>
      </c>
    </row>
    <row r="7" spans="1:15">
      <c r="A7" s="2" t="s">
        <v>25</v>
      </c>
      <c r="B7" s="9">
        <v>44294</v>
      </c>
      <c r="C7" s="2" t="s">
        <v>26</v>
      </c>
      <c r="D7" s="2" t="s">
        <v>27</v>
      </c>
      <c r="E7" s="2">
        <v>1</v>
      </c>
      <c r="F7" s="2" t="str">
        <f>_xlfn.XLOOKUP(C7,Customers!$A$1:$A$34,Customers!$B$1:$B$34,0)</f>
        <v>Meha</v>
      </c>
      <c r="G7" s="2" t="str">
        <f>IF(_xlfn.XLOOKUP(C7,Customers!A6:A39,Customers!C6:C39,0)=0,"",_xlfn.XLOOKUP(C7,Customers!A6:A39,Customers!C6:C39,0))</f>
        <v/>
      </c>
      <c r="H7" s="2" t="str">
        <f>_xlfn.XLOOKUP(C7,Customers!A6:A39,Customers!G6:G39,0)</f>
        <v>United States</v>
      </c>
      <c r="I7" s="2" t="str">
        <f>INDEX(Product!$A$1:$G$34,MATCH(Orders!$D7,Product!$A$1:$A$34,0),MATCH(Orders!I$1,Product!$A$1:$G$1,0))</f>
        <v>Nilgiri</v>
      </c>
      <c r="J7" s="2" t="str">
        <f>INDEX(Product!$A$1:$G$34,MATCH(Orders!$D7,Product!$A$1:$A$34,0),MATCH(Orders!J$1,Product!$A$1:$G$1,0))</f>
        <v>M</v>
      </c>
      <c r="K7" s="11">
        <f>INDEX(Product!$A$1:$G$34,MATCH(Orders!$D7,Product!$A$1:$A$34,0),MATCH(Orders!K$1,Product!$A$1:$G$1,0))</f>
        <v>1</v>
      </c>
      <c r="L7" s="12">
        <f>INDEX(Product!$A$1:$G$34,MATCH(Orders!$D7,Product!$A$1:$A$34,0),MATCH(Orders!L$1,Product!$A$1:$G$1,0))</f>
        <v>6.75</v>
      </c>
      <c r="M7" s="12">
        <f t="shared" si="0"/>
        <v>6.75</v>
      </c>
      <c r="N7" t="str">
        <f t="shared" si="1"/>
        <v>Medium</v>
      </c>
      <c r="O7" s="2" t="str">
        <f>_xlfn.XLOOKUP(Table1[[#This Row],[Customer ID]],Customers!A6:A39,Customers!I6:I39,0)</f>
        <v>No</v>
      </c>
    </row>
    <row r="8" spans="1:15">
      <c r="A8" s="2" t="s">
        <v>28</v>
      </c>
      <c r="B8" s="10">
        <v>44581</v>
      </c>
      <c r="C8" s="2" t="s">
        <v>29</v>
      </c>
      <c r="D8" s="2" t="s">
        <v>30</v>
      </c>
      <c r="E8" s="2">
        <v>5</v>
      </c>
      <c r="F8" s="2" t="str">
        <f>_xlfn.XLOOKUP(C8,Customers!$A$1:$A$34,Customers!$B$1:$B$34,0)</f>
        <v>Vishal</v>
      </c>
      <c r="G8" s="2" t="str">
        <f>IF(_xlfn.XLOOKUP(C8,Customers!A7:A40,Customers!C7:C40,0)=0,"",_xlfn.XLOOKUP(C8,Customers!A7:A40,Customers!C7:C40,0))</f>
        <v>Vishal123@gmail.com</v>
      </c>
      <c r="H8" s="2" t="str">
        <f>_xlfn.XLOOKUP(C8,Customers!A7:A40,Customers!G7:G40,0)</f>
        <v>India</v>
      </c>
      <c r="I8" s="2" t="str">
        <f>INDEX(Product!$A$1:$G$34,MATCH(Orders!$D8,Product!$A$1:$A$34,0),MATCH(Orders!I$1,Product!$A$1:$G$1,0))</f>
        <v>Nilgiri</v>
      </c>
      <c r="J8" s="2" t="str">
        <f>INDEX(Product!$A$1:$G$34,MATCH(Orders!$D8,Product!$A$1:$A$34,0),MATCH(Orders!J$1,Product!$A$1:$G$1,0))</f>
        <v>M</v>
      </c>
      <c r="K8" s="11">
        <f>INDEX(Product!$A$1:$G$34,MATCH(Orders!$D8,Product!$A$1:$A$34,0),MATCH(Orders!K$1,Product!$A$1:$G$1,0))</f>
        <v>0.5</v>
      </c>
      <c r="L8" s="12">
        <f>INDEX(Product!$A$1:$G$34,MATCH(Orders!$D8,Product!$A$1:$A$34,0),MATCH(Orders!L$1,Product!$A$1:$G$1,0))</f>
        <v>11.25</v>
      </c>
      <c r="M8" s="12">
        <f t="shared" si="0"/>
        <v>56.25</v>
      </c>
      <c r="N8" t="str">
        <f t="shared" si="1"/>
        <v>Medium</v>
      </c>
      <c r="O8" s="2" t="str">
        <f>_xlfn.XLOOKUP(Table1[[#This Row],[Customer ID]],Customers!A7:A40,Customers!I7:I40,0)</f>
        <v>Yes</v>
      </c>
    </row>
    <row r="9" spans="1:15">
      <c r="A9" s="2" t="s">
        <v>31</v>
      </c>
      <c r="B9" s="10">
        <v>44335</v>
      </c>
      <c r="C9" s="2" t="s">
        <v>32</v>
      </c>
      <c r="D9" s="2" t="s">
        <v>33</v>
      </c>
      <c r="E9" s="2">
        <v>2</v>
      </c>
      <c r="F9" s="2" t="str">
        <f>_xlfn.XLOOKUP(C9,Customers!$A$1:$A$34,Customers!$B$1:$B$34,0)</f>
        <v>Nishanth</v>
      </c>
      <c r="G9" s="2" t="str">
        <f>IF(_xlfn.XLOOKUP(C9,Customers!A8:A41,Customers!C8:C41,0)=0,"",_xlfn.XLOOKUP(C9,Customers!A8:A41,Customers!C8:C41,0))</f>
        <v>Nishanth123@gmail.com</v>
      </c>
      <c r="H9" s="2" t="str">
        <f>_xlfn.XLOOKUP(C9,Customers!A8:A41,Customers!G8:G41,0)</f>
        <v>India</v>
      </c>
      <c r="I9" s="2" t="str">
        <f>INDEX(Product!$A$1:$G$34,MATCH(Orders!$D9,Product!$A$1:$A$34,0),MATCH(Orders!I$1,Product!$A$1:$G$1,0))</f>
        <v xml:space="preserve">Assam </v>
      </c>
      <c r="J9" s="2" t="str">
        <f>INDEX(Product!$A$1:$G$34,MATCH(Orders!$D9,Product!$A$1:$A$34,0),MATCH(Orders!J$1,Product!$A$1:$G$1,0))</f>
        <v>M</v>
      </c>
      <c r="K9" s="11">
        <f>INDEX(Product!$A$1:$G$34,MATCH(Orders!$D9,Product!$A$1:$A$34,0),MATCH(Orders!K$1,Product!$A$1:$G$1,0))</f>
        <v>1</v>
      </c>
      <c r="L9" s="12">
        <f>INDEX(Product!$A$1:$G$34,MATCH(Orders!$D9,Product!$A$1:$A$34,0),MATCH(Orders!L$1,Product!$A$1:$G$1,0))</f>
        <v>25.875</v>
      </c>
      <c r="M9" s="12">
        <f t="shared" si="0"/>
        <v>51.75</v>
      </c>
      <c r="N9" t="str">
        <f t="shared" si="1"/>
        <v>Medium</v>
      </c>
      <c r="O9" s="2" t="str">
        <f>_xlfn.XLOOKUP(Table1[[#This Row],[Customer ID]],Customers!A8:A41,Customers!I8:I41,0)</f>
        <v>No</v>
      </c>
    </row>
    <row r="10" spans="1:15">
      <c r="A10" s="2" t="s">
        <v>34</v>
      </c>
      <c r="B10" s="9">
        <v>44593</v>
      </c>
      <c r="C10" s="2" t="s">
        <v>35</v>
      </c>
      <c r="D10" s="2" t="s">
        <v>36</v>
      </c>
      <c r="E10" s="2">
        <v>4</v>
      </c>
      <c r="F10" s="2" t="str">
        <f>_xlfn.XLOOKUP(C10,Customers!$A$1:$A$34,Customers!$B$1:$B$34,0)</f>
        <v>Saran</v>
      </c>
      <c r="G10" s="2" t="str">
        <f>IF(_xlfn.XLOOKUP(C10,Customers!A9:A42,Customers!C9:C42,0)=0,"",_xlfn.XLOOKUP(C10,Customers!A9:A42,Customers!C9:C42,0))</f>
        <v>Saran123@gmail.com</v>
      </c>
      <c r="H10" s="2" t="str">
        <f>_xlfn.XLOOKUP(C10,Customers!A9:A42,Customers!G9:G42,0)</f>
        <v>United States</v>
      </c>
      <c r="I10" s="2" t="str">
        <f>INDEX(Product!$A$1:$G$34,MATCH(Orders!$D10,Product!$A$1:$A$34,0),MATCH(Orders!I$1,Product!$A$1:$G$1,0))</f>
        <v xml:space="preserve">Assam </v>
      </c>
      <c r="J10" s="2" t="str">
        <f>INDEX(Product!$A$1:$G$34,MATCH(Orders!$D10,Product!$A$1:$A$34,0),MATCH(Orders!J$1,Product!$A$1:$G$1,0))</f>
        <v>D</v>
      </c>
      <c r="K10" s="11">
        <f>INDEX(Product!$A$1:$G$34,MATCH(Orders!$D10,Product!$A$1:$A$34,0),MATCH(Orders!K$1,Product!$A$1:$G$1,0))</f>
        <v>0.5</v>
      </c>
      <c r="L10" s="12">
        <f>INDEX(Product!$A$1:$G$34,MATCH(Orders!$D10,Product!$A$1:$A$34,0),MATCH(Orders!L$1,Product!$A$1:$G$1,0))</f>
        <v>2.9849999999999999</v>
      </c>
      <c r="M10" s="12">
        <f t="shared" si="0"/>
        <v>11.94</v>
      </c>
      <c r="N10" t="str">
        <f t="shared" si="1"/>
        <v>Dark</v>
      </c>
      <c r="O10" s="2" t="str">
        <f>_xlfn.XLOOKUP(Table1[[#This Row],[Customer ID]],Customers!A9:A42,Customers!I9:I42,0)</f>
        <v>Yes</v>
      </c>
    </row>
    <row r="11" spans="1:15">
      <c r="A11" s="2" t="s">
        <v>37</v>
      </c>
      <c r="B11" s="9">
        <v>44325</v>
      </c>
      <c r="C11" s="2" t="s">
        <v>38</v>
      </c>
      <c r="D11" s="2" t="s">
        <v>39</v>
      </c>
      <c r="E11" s="2">
        <v>5</v>
      </c>
      <c r="F11" s="2" t="str">
        <f>_xlfn.XLOOKUP(C11,Customers!$A$1:$A$34,Customers!$B$1:$B$34,0)</f>
        <v>Ragavan</v>
      </c>
      <c r="G11" s="2" t="str">
        <f>IF(_xlfn.XLOOKUP(C11,Customers!A10:A43,Customers!C10:C43,0)=0,"",_xlfn.XLOOKUP(C11,Customers!A10:A43,Customers!C10:C43,0))</f>
        <v>Ragavan123@gmail.com</v>
      </c>
      <c r="H11" s="2" t="str">
        <f>_xlfn.XLOOKUP(C11,Customers!A10:A43,Customers!G10:G43,0)</f>
        <v>United States</v>
      </c>
      <c r="I11" s="2" t="str">
        <f>INDEX(Product!$A$1:$G$34,MATCH(Orders!$D11,Product!$A$1:$A$34,0),MATCH(Orders!I$1,Product!$A$1:$G$1,0))</f>
        <v xml:space="preserve">Assam </v>
      </c>
      <c r="J11" s="2" t="str">
        <f>INDEX(Product!$A$1:$G$34,MATCH(Orders!$D11,Product!$A$1:$A$34,0),MATCH(Orders!J$1,Product!$A$1:$G$1,0))</f>
        <v>D</v>
      </c>
      <c r="K11" s="11">
        <f>INDEX(Product!$A$1:$G$34,MATCH(Orders!$D11,Product!$A$1:$A$34,0),MATCH(Orders!K$1,Product!$A$1:$G$1,0))</f>
        <v>0.2</v>
      </c>
      <c r="L11" s="12">
        <f>INDEX(Product!$A$1:$G$34,MATCH(Orders!$D11,Product!$A$1:$A$34,0),MATCH(Orders!L$1,Product!$A$1:$G$1,0))</f>
        <v>5.97</v>
      </c>
      <c r="M11" s="12">
        <f t="shared" si="0"/>
        <v>29.849999999999998</v>
      </c>
      <c r="N11" t="str">
        <f t="shared" si="1"/>
        <v>Dark</v>
      </c>
      <c r="O11" s="2" t="str">
        <f>_xlfn.XLOOKUP(Table1[[#This Row],[Customer ID]],Customers!A10:A43,Customers!I10:I43,0)</f>
        <v>No</v>
      </c>
    </row>
    <row r="12" spans="1:15">
      <c r="A12" s="2" t="s">
        <v>40</v>
      </c>
      <c r="B12" s="9">
        <v>44046</v>
      </c>
      <c r="C12" s="2" t="s">
        <v>41</v>
      </c>
      <c r="D12" s="2" t="s">
        <v>42</v>
      </c>
      <c r="E12" s="2">
        <v>2</v>
      </c>
      <c r="F12" s="2" t="str">
        <f>_xlfn.XLOOKUP(C12,Customers!$A$1:$A$34,Customers!$B$1:$B$34,0)</f>
        <v>Manju</v>
      </c>
      <c r="G12" s="2" t="str">
        <f>IF(_xlfn.XLOOKUP(C12,Customers!A11:A44,Customers!C11:C44,0)=0,"",_xlfn.XLOOKUP(C12,Customers!A11:A44,Customers!C11:C44,0))</f>
        <v>Manju123@gmail.com</v>
      </c>
      <c r="H12" s="2" t="str">
        <f>_xlfn.XLOOKUP(C12,Customers!A11:A44,Customers!G11:G44,0)</f>
        <v>India</v>
      </c>
      <c r="I12" s="2" t="str">
        <f>INDEX(Product!$A$1:$G$34,MATCH(Orders!$D12,Product!$A$1:$A$34,0),MATCH(Orders!I$1,Product!$A$1:$G$1,0))</f>
        <v>Green</v>
      </c>
      <c r="J12" s="2" t="str">
        <f>INDEX(Product!$A$1:$G$34,MATCH(Orders!$D12,Product!$A$1:$A$34,0),MATCH(Orders!J$1,Product!$A$1:$G$1,0))</f>
        <v>D</v>
      </c>
      <c r="K12" s="11">
        <f>INDEX(Product!$A$1:$G$34,MATCH(Orders!$D12,Product!$A$1:$A$34,0),MATCH(Orders!K$1,Product!$A$1:$G$1,0))</f>
        <v>0.5</v>
      </c>
      <c r="L12" s="12">
        <f>INDEX(Product!$A$1:$G$34,MATCH(Orders!$D12,Product!$A$1:$A$34,0),MATCH(Orders!L$1,Product!$A$1:$G$1,0))</f>
        <v>9.9499999999999993</v>
      </c>
      <c r="M12" s="12">
        <f t="shared" si="0"/>
        <v>19.899999999999999</v>
      </c>
      <c r="N12" t="str">
        <f t="shared" si="1"/>
        <v>Dark</v>
      </c>
      <c r="O12" s="2" t="str">
        <f>_xlfn.XLOOKUP(Table1[[#This Row],[Customer ID]],Customers!A11:A44,Customers!I11:I44,0)</f>
        <v>Yes</v>
      </c>
    </row>
    <row r="13" spans="1:15">
      <c r="A13" s="2" t="s">
        <v>43</v>
      </c>
      <c r="B13" s="10">
        <v>44127</v>
      </c>
      <c r="C13" s="2" t="s">
        <v>44</v>
      </c>
      <c r="D13" s="2" t="s">
        <v>42</v>
      </c>
      <c r="E13" s="2">
        <v>5</v>
      </c>
      <c r="F13" s="2" t="str">
        <f>_xlfn.XLOOKUP(C13,Customers!$A$1:$A$34,Customers!$B$1:$B$34,0)</f>
        <v>Gayathri</v>
      </c>
      <c r="G13" s="2" t="str">
        <f>IF(_xlfn.XLOOKUP(C13,Customers!A12:A45,Customers!C12:C45,0)=0,"",_xlfn.XLOOKUP(C13,Customers!A12:A45,Customers!C12:C45,0))</f>
        <v>Gayathri123@gmail.com</v>
      </c>
      <c r="H13" s="2" t="str">
        <f>_xlfn.XLOOKUP(C13,Customers!A12:A45,Customers!G12:G45,0)</f>
        <v>India</v>
      </c>
      <c r="I13" s="2" t="str">
        <f>INDEX(Product!$A$1:$G$34,MATCH(Orders!$D13,Product!$A$1:$A$34,0),MATCH(Orders!I$1,Product!$A$1:$G$1,0))</f>
        <v>Green</v>
      </c>
      <c r="J13" s="2" t="str">
        <f>INDEX(Product!$A$1:$G$34,MATCH(Orders!$D13,Product!$A$1:$A$34,0),MATCH(Orders!J$1,Product!$A$1:$G$1,0))</f>
        <v>D</v>
      </c>
      <c r="K13" s="11">
        <f>INDEX(Product!$A$1:$G$34,MATCH(Orders!$D13,Product!$A$1:$A$34,0),MATCH(Orders!K$1,Product!$A$1:$G$1,0))</f>
        <v>0.5</v>
      </c>
      <c r="L13" s="12">
        <f>INDEX(Product!$A$1:$G$34,MATCH(Orders!$D13,Product!$A$1:$A$34,0),MATCH(Orders!L$1,Product!$A$1:$G$1,0))</f>
        <v>9.9499999999999993</v>
      </c>
      <c r="M13" s="12">
        <f t="shared" si="0"/>
        <v>49.75</v>
      </c>
      <c r="N13" t="str">
        <f t="shared" si="1"/>
        <v>Dark</v>
      </c>
      <c r="O13" s="2" t="str">
        <f>_xlfn.XLOOKUP(Table1[[#This Row],[Customer ID]],Customers!A12:A45,Customers!I12:I45,0)</f>
        <v>Yes</v>
      </c>
    </row>
    <row r="14" spans="1:15">
      <c r="A14" s="2" t="s">
        <v>45</v>
      </c>
      <c r="B14" s="9">
        <v>44234</v>
      </c>
      <c r="C14" s="2" t="s">
        <v>46</v>
      </c>
      <c r="D14" s="2" t="s">
        <v>23</v>
      </c>
      <c r="E14" s="2">
        <v>2</v>
      </c>
      <c r="F14" s="2" t="str">
        <f>_xlfn.XLOOKUP(C14,Customers!$A$1:$A$34,Customers!$B$1:$B$34,0)</f>
        <v>Suba</v>
      </c>
      <c r="G14" s="2" t="str">
        <f>IF(_xlfn.XLOOKUP(C14,Customers!A13:A46,Customers!C13:C46,0)=0,"",_xlfn.XLOOKUP(C14,Customers!A13:A46,Customers!C13:C46,0))</f>
        <v>Suba123@gmail.com</v>
      </c>
      <c r="H14" s="2" t="str">
        <f>_xlfn.XLOOKUP(C14,Customers!A13:A46,Customers!G13:G46,0)</f>
        <v>India</v>
      </c>
      <c r="I14" s="2" t="str">
        <f>INDEX(Product!$A$1:$G$34,MATCH(Orders!$D14,Product!$A$1:$A$34,0),MATCH(Orders!I$1,Product!$A$1:$G$1,0))</f>
        <v>Green</v>
      </c>
      <c r="J14" s="2" t="str">
        <f>INDEX(Product!$A$1:$G$34,MATCH(Orders!$D14,Product!$A$1:$A$34,0),MATCH(Orders!J$1,Product!$A$1:$G$1,0))</f>
        <v>L</v>
      </c>
      <c r="K14" s="11">
        <f>INDEX(Product!$A$1:$G$34,MATCH(Orders!$D14,Product!$A$1:$A$34,0),MATCH(Orders!K$1,Product!$A$1:$G$1,0))</f>
        <v>1</v>
      </c>
      <c r="L14" s="12">
        <f>INDEX(Product!$A$1:$G$34,MATCH(Orders!$D14,Product!$A$1:$A$34,0),MATCH(Orders!L$1,Product!$A$1:$G$1,0))</f>
        <v>29.785</v>
      </c>
      <c r="M14" s="12">
        <f t="shared" si="0"/>
        <v>59.57</v>
      </c>
      <c r="N14" t="str">
        <f t="shared" si="1"/>
        <v>Light</v>
      </c>
      <c r="O14" s="2" t="str">
        <f>_xlfn.XLOOKUP(Table1[[#This Row],[Customer ID]],Customers!A13:A46,Customers!I13:I46,0)</f>
        <v>Yes</v>
      </c>
    </row>
    <row r="15" spans="1:15">
      <c r="A15" s="2" t="s">
        <v>47</v>
      </c>
      <c r="B15" s="10">
        <v>43973</v>
      </c>
      <c r="C15" s="2" t="s">
        <v>48</v>
      </c>
      <c r="D15" s="2" t="s">
        <v>49</v>
      </c>
      <c r="E15" s="2">
        <v>3</v>
      </c>
      <c r="F15" s="2" t="str">
        <f>_xlfn.XLOOKUP(C15,Customers!$A$1:$A$34,Customers!$B$1:$B$34,0)</f>
        <v>Lilly</v>
      </c>
      <c r="G15" s="2" t="str">
        <f>IF(_xlfn.XLOOKUP(C15,Customers!A14:A47,Customers!C14:C47,0)=0,"",_xlfn.XLOOKUP(C15,Customers!A14:A47,Customers!C14:C47,0))</f>
        <v>Lilly123@gmail.com</v>
      </c>
      <c r="H15" s="2" t="str">
        <f>_xlfn.XLOOKUP(C15,Customers!A14:A47,Customers!G14:G47,0)</f>
        <v>India</v>
      </c>
      <c r="I15" s="2" t="str">
        <f>INDEX(Product!$A$1:$G$34,MATCH(Orders!$D15,Product!$A$1:$A$34,0),MATCH(Orders!I$1,Product!$A$1:$G$1,0))</f>
        <v>Dargiling</v>
      </c>
      <c r="J15" s="2" t="str">
        <f>INDEX(Product!$A$1:$G$34,MATCH(Orders!$D15,Product!$A$1:$A$34,0),MATCH(Orders!J$1,Product!$A$1:$G$1,0))</f>
        <v>L</v>
      </c>
      <c r="K15" s="11">
        <f>INDEX(Product!$A$1:$G$34,MATCH(Orders!$D15,Product!$A$1:$A$34,0),MATCH(Orders!K$1,Product!$A$1:$G$1,0))</f>
        <v>2.5</v>
      </c>
      <c r="L15" s="12">
        <f>INDEX(Product!$A$1:$G$34,MATCH(Orders!$D15,Product!$A$1:$A$34,0),MATCH(Orders!L$1,Product!$A$1:$G$1,0))</f>
        <v>7.17</v>
      </c>
      <c r="M15" s="12">
        <f t="shared" si="0"/>
        <v>21.509999999999998</v>
      </c>
      <c r="N15" t="str">
        <f t="shared" si="1"/>
        <v>Light</v>
      </c>
      <c r="O15" s="2" t="str">
        <f>_xlfn.XLOOKUP(Table1[[#This Row],[Customer ID]],Customers!A14:A47,Customers!I14:I47,0)</f>
        <v>yes</v>
      </c>
    </row>
    <row r="16" spans="1:15">
      <c r="A16" s="2" t="s">
        <v>50</v>
      </c>
      <c r="B16" s="9">
        <v>44685</v>
      </c>
      <c r="C16" s="2" t="s">
        <v>51</v>
      </c>
      <c r="D16" s="2" t="s">
        <v>52</v>
      </c>
      <c r="E16" s="2">
        <v>4</v>
      </c>
      <c r="F16" s="2" t="str">
        <f>_xlfn.XLOOKUP(C16,Customers!$A$1:$A$34,Customers!$B$1:$B$34,0)</f>
        <v>Bobby</v>
      </c>
      <c r="G16" s="2" t="str">
        <f>IF(_xlfn.XLOOKUP(C16,Customers!A15:A48,Customers!C15:C48,0)=0,"",_xlfn.XLOOKUP(C16,Customers!A15:A48,Customers!C15:C48,0))</f>
        <v>Bobby123@gmail.com</v>
      </c>
      <c r="H16" s="2" t="str">
        <f>_xlfn.XLOOKUP(C16,Customers!A15:A48,Customers!G15:G48,0)</f>
        <v>United States</v>
      </c>
      <c r="I16" s="2" t="str">
        <f>INDEX(Product!$A$1:$G$34,MATCH(Orders!$D16,Product!$A$1:$A$34,0),MATCH(Orders!I$1,Product!$A$1:$G$1,0))</f>
        <v>Dargiling</v>
      </c>
      <c r="J16" s="2" t="str">
        <f>INDEX(Product!$A$1:$G$34,MATCH(Orders!$D16,Product!$A$1:$A$34,0),MATCH(Orders!J$1,Product!$A$1:$G$1,0))</f>
        <v>L</v>
      </c>
      <c r="K16" s="11">
        <f>INDEX(Product!$A$1:$G$34,MATCH(Orders!$D16,Product!$A$1:$A$34,0),MATCH(Orders!K$1,Product!$A$1:$G$1,0))</f>
        <v>1</v>
      </c>
      <c r="L16" s="12">
        <f>INDEX(Product!$A$1:$G$34,MATCH(Orders!$D16,Product!$A$1:$A$34,0),MATCH(Orders!L$1,Product!$A$1:$G$1,0))</f>
        <v>11.95</v>
      </c>
      <c r="M16" s="12">
        <f t="shared" si="0"/>
        <v>47.8</v>
      </c>
      <c r="N16" t="str">
        <f t="shared" si="1"/>
        <v>Light</v>
      </c>
      <c r="O16" s="2" t="str">
        <f>_xlfn.XLOOKUP(Table1[[#This Row],[Customer ID]],Customers!A15:A48,Customers!I15:I48,0)</f>
        <v>No</v>
      </c>
    </row>
    <row r="17" spans="1:15">
      <c r="A17" s="2" t="s">
        <v>53</v>
      </c>
      <c r="B17" s="9">
        <v>44688</v>
      </c>
      <c r="C17" s="2" t="s">
        <v>54</v>
      </c>
      <c r="D17" s="2" t="s">
        <v>49</v>
      </c>
      <c r="E17" s="2">
        <v>4</v>
      </c>
      <c r="F17" s="2" t="str">
        <f>_xlfn.XLOOKUP(C17,Customers!$A$1:$A$34,Customers!$B$1:$B$34,0)</f>
        <v>Krish</v>
      </c>
      <c r="G17" s="2" t="str">
        <f>IF(_xlfn.XLOOKUP(C17,Customers!A16:A49,Customers!C16:C49,0)=0,"",_xlfn.XLOOKUP(C17,Customers!A16:A49,Customers!C16:C49,0))</f>
        <v>Krish123@gmail.com</v>
      </c>
      <c r="H17" s="2" t="str">
        <f>_xlfn.XLOOKUP(C17,Customers!A16:A49,Customers!G16:G49,0)</f>
        <v>India</v>
      </c>
      <c r="I17" s="2" t="str">
        <f>INDEX(Product!$A$1:$G$34,MATCH(Orders!$D17,Product!$A$1:$A$34,0),MATCH(Orders!I$1,Product!$A$1:$G$1,0))</f>
        <v>Dargiling</v>
      </c>
      <c r="J17" s="2" t="str">
        <f>INDEX(Product!$A$1:$G$34,MATCH(Orders!$D17,Product!$A$1:$A$34,0),MATCH(Orders!J$1,Product!$A$1:$G$1,0))</f>
        <v>L</v>
      </c>
      <c r="K17" s="11">
        <f>INDEX(Product!$A$1:$G$34,MATCH(Orders!$D17,Product!$A$1:$A$34,0),MATCH(Orders!K$1,Product!$A$1:$G$1,0))</f>
        <v>2.5</v>
      </c>
      <c r="L17" s="12">
        <f>INDEX(Product!$A$1:$G$34,MATCH(Orders!$D17,Product!$A$1:$A$34,0),MATCH(Orders!L$1,Product!$A$1:$G$1,0))</f>
        <v>7.17</v>
      </c>
      <c r="M17" s="12">
        <f t="shared" si="0"/>
        <v>28.68</v>
      </c>
      <c r="N17" t="str">
        <f t="shared" si="1"/>
        <v>Light</v>
      </c>
      <c r="O17" s="2" t="str">
        <f>_xlfn.XLOOKUP(Table1[[#This Row],[Customer ID]],Customers!A16:A49,Customers!I16:I49,0)</f>
        <v>Yes</v>
      </c>
    </row>
    <row r="18" spans="1:15">
      <c r="A18" s="2" t="s">
        <v>55</v>
      </c>
      <c r="B18" s="10">
        <v>44275</v>
      </c>
      <c r="C18" s="2" t="s">
        <v>56</v>
      </c>
      <c r="D18" s="2" t="s">
        <v>57</v>
      </c>
      <c r="E18" s="2">
        <v>5</v>
      </c>
      <c r="F18" s="2" t="str">
        <f>_xlfn.XLOOKUP(C18,Customers!$A$1:$A$34,Customers!$B$1:$B$34,0)</f>
        <v>Kishore</v>
      </c>
      <c r="G18" s="2" t="str">
        <f>IF(_xlfn.XLOOKUP(C18,Customers!A17:A50,Customers!C17:C50,0)=0,"",_xlfn.XLOOKUP(C18,Customers!A17:A50,Customers!C17:C50,0))</f>
        <v>Kishore123@gmail.com</v>
      </c>
      <c r="H18" s="2" t="str">
        <f>_xlfn.XLOOKUP(C18,Customers!A17:A50,Customers!G17:G50,0)</f>
        <v>United States</v>
      </c>
      <c r="I18" s="2" t="str">
        <f>INDEX(Product!$A$1:$G$34,MATCH(Orders!$D18,Product!$A$1:$A$34,0),MATCH(Orders!I$1,Product!$A$1:$G$1,0))</f>
        <v>Dargiling</v>
      </c>
      <c r="J18" s="2" t="str">
        <f>INDEX(Product!$A$1:$G$34,MATCH(Orders!$D18,Product!$A$1:$A$34,0),MATCH(Orders!J$1,Product!$A$1:$G$1,0))</f>
        <v>M</v>
      </c>
      <c r="K18" s="11">
        <f>INDEX(Product!$A$1:$G$34,MATCH(Orders!$D18,Product!$A$1:$A$34,0),MATCH(Orders!K$1,Product!$A$1:$G$1,0))</f>
        <v>0.2</v>
      </c>
      <c r="L18" s="12">
        <f>INDEX(Product!$A$1:$G$34,MATCH(Orders!$D18,Product!$A$1:$A$34,0),MATCH(Orders!L$1,Product!$A$1:$G$1,0))</f>
        <v>2.9849999999999999</v>
      </c>
      <c r="M18" s="12">
        <f t="shared" si="0"/>
        <v>14.924999999999999</v>
      </c>
      <c r="N18" t="str">
        <f t="shared" si="1"/>
        <v>Medium</v>
      </c>
      <c r="O18" s="2" t="str">
        <f>_xlfn.XLOOKUP(Table1[[#This Row],[Customer ID]],Customers!A17:A50,Customers!I17:I50,0)</f>
        <v>No</v>
      </c>
    </row>
    <row r="19" spans="1:15">
      <c r="A19" s="2" t="s">
        <v>58</v>
      </c>
      <c r="B19" s="10">
        <v>44853</v>
      </c>
      <c r="C19" s="2" t="s">
        <v>59</v>
      </c>
      <c r="D19" s="2" t="s">
        <v>60</v>
      </c>
      <c r="E19" s="2">
        <v>1</v>
      </c>
      <c r="F19" s="2" t="str">
        <f>_xlfn.XLOOKUP(C19,Customers!$A$1:$A$34,Customers!$B$1:$B$34,0)</f>
        <v>yazina</v>
      </c>
      <c r="G19" s="2" t="str">
        <f>IF(_xlfn.XLOOKUP(C19,Customers!A18:A51,Customers!C18:C51,0)=0,"",_xlfn.XLOOKUP(C19,Customers!A18:A51,Customers!C18:C51,0))</f>
        <v/>
      </c>
      <c r="H19" s="2" t="str">
        <f>_xlfn.XLOOKUP(C19,Customers!A18:A51,Customers!G18:G51,0)</f>
        <v>United States</v>
      </c>
      <c r="I19" s="2" t="str">
        <f>INDEX(Product!$A$1:$G$34,MATCH(Orders!$D19,Product!$A$1:$A$34,0),MATCH(Orders!I$1,Product!$A$1:$G$1,0))</f>
        <v xml:space="preserve">Assam </v>
      </c>
      <c r="J19" s="2" t="str">
        <f>INDEX(Product!$A$1:$G$34,MATCH(Orders!$D19,Product!$A$1:$A$34,0),MATCH(Orders!J$1,Product!$A$1:$G$1,0))</f>
        <v>M</v>
      </c>
      <c r="K19" s="11">
        <f>INDEX(Product!$A$1:$G$34,MATCH(Orders!$D19,Product!$A$1:$A$34,0),MATCH(Orders!K$1,Product!$A$1:$G$1,0))</f>
        <v>2.5</v>
      </c>
      <c r="L19" s="12">
        <f>INDEX(Product!$A$1:$G$34,MATCH(Orders!$D19,Product!$A$1:$A$34,0),MATCH(Orders!L$1,Product!$A$1:$G$1,0))</f>
        <v>5.97</v>
      </c>
      <c r="M19" s="12">
        <f t="shared" si="0"/>
        <v>5.97</v>
      </c>
      <c r="N19" t="str">
        <f t="shared" si="1"/>
        <v>Medium</v>
      </c>
      <c r="O19" s="2" t="str">
        <f>_xlfn.XLOOKUP(Table1[[#This Row],[Customer ID]],Customers!A18:A51,Customers!I18:I51,0)</f>
        <v>yes</v>
      </c>
    </row>
    <row r="20" spans="1:15">
      <c r="A20" s="2" t="s">
        <v>61</v>
      </c>
      <c r="B20" s="10">
        <v>43964</v>
      </c>
      <c r="C20" s="2" t="s">
        <v>62</v>
      </c>
      <c r="D20" s="2" t="s">
        <v>63</v>
      </c>
      <c r="E20" s="2">
        <v>2</v>
      </c>
      <c r="F20" s="2" t="str">
        <f>_xlfn.XLOOKUP(C20,Customers!$A$1:$A$34,Customers!$B$1:$B$34,0)</f>
        <v>Kavya</v>
      </c>
      <c r="G20" s="2" t="str">
        <f>IF(_xlfn.XLOOKUP(C20,Customers!A19:A52,Customers!C19:C52,0)=0,"",_xlfn.XLOOKUP(C20,Customers!A19:A52,Customers!C19:C52,0))</f>
        <v>Kavya123@gmail.com</v>
      </c>
      <c r="H20" s="2" t="str">
        <f>_xlfn.XLOOKUP(C20,Customers!A19:A52,Customers!G19:G52,0)</f>
        <v>India</v>
      </c>
      <c r="I20" s="2" t="str">
        <f>INDEX(Product!$A$1:$G$34,MATCH(Orders!$D20,Product!$A$1:$A$34,0),MATCH(Orders!I$1,Product!$A$1:$G$1,0))</f>
        <v xml:space="preserve">Assam </v>
      </c>
      <c r="J20" s="2" t="str">
        <f>INDEX(Product!$A$1:$G$34,MATCH(Orders!$D20,Product!$A$1:$A$34,0),MATCH(Orders!J$1,Product!$A$1:$G$1,0))</f>
        <v>M</v>
      </c>
      <c r="K20" s="11">
        <f>INDEX(Product!$A$1:$G$34,MATCH(Orders!$D20,Product!$A$1:$A$34,0),MATCH(Orders!K$1,Product!$A$1:$G$1,0))</f>
        <v>0.2</v>
      </c>
      <c r="L20" s="12">
        <f>INDEX(Product!$A$1:$G$34,MATCH(Orders!$D20,Product!$A$1:$A$34,0),MATCH(Orders!L$1,Product!$A$1:$G$1,0))</f>
        <v>9.9499999999999993</v>
      </c>
      <c r="M20" s="12">
        <f t="shared" si="0"/>
        <v>19.899999999999999</v>
      </c>
      <c r="N20" t="str">
        <f t="shared" si="1"/>
        <v>Medium</v>
      </c>
      <c r="O20" s="2" t="str">
        <f>_xlfn.XLOOKUP(Table1[[#This Row],[Customer ID]],Customers!A19:A52,Customers!I19:I52,0)</f>
        <v>No</v>
      </c>
    </row>
    <row r="21" spans="1:15">
      <c r="A21" s="2" t="s">
        <v>64</v>
      </c>
      <c r="B21" s="9">
        <v>44298</v>
      </c>
      <c r="C21" s="2" t="s">
        <v>65</v>
      </c>
      <c r="D21" s="2" t="s">
        <v>63</v>
      </c>
      <c r="E21" s="2">
        <v>3</v>
      </c>
      <c r="F21" s="2" t="str">
        <f>_xlfn.XLOOKUP(C21,Customers!$A$1:$A$34,Customers!$B$1:$B$34,0)</f>
        <v>Niranjana</v>
      </c>
      <c r="G21" s="2" t="str">
        <f>IF(_xlfn.XLOOKUP(C21,Customers!A20:A53,Customers!C20:C53,0)=0,"",_xlfn.XLOOKUP(C21,Customers!A20:A53,Customers!C20:C53,0))</f>
        <v>Niranjana123@gmail.com</v>
      </c>
      <c r="H21" s="2" t="str">
        <f>_xlfn.XLOOKUP(C21,Customers!A20:A53,Customers!G20:G53,0)</f>
        <v>United States</v>
      </c>
      <c r="I21" s="2" t="str">
        <f>INDEX(Product!$A$1:$G$34,MATCH(Orders!$D21,Product!$A$1:$A$34,0),MATCH(Orders!I$1,Product!$A$1:$G$1,0))</f>
        <v xml:space="preserve">Assam </v>
      </c>
      <c r="J21" s="2" t="str">
        <f>INDEX(Product!$A$1:$G$34,MATCH(Orders!$D21,Product!$A$1:$A$34,0),MATCH(Orders!J$1,Product!$A$1:$G$1,0))</f>
        <v>M</v>
      </c>
      <c r="K21" s="11">
        <f>INDEX(Product!$A$1:$G$34,MATCH(Orders!$D21,Product!$A$1:$A$34,0),MATCH(Orders!K$1,Product!$A$1:$G$1,0))</f>
        <v>0.2</v>
      </c>
      <c r="L21" s="12">
        <f>INDEX(Product!$A$1:$G$34,MATCH(Orders!$D21,Product!$A$1:$A$34,0),MATCH(Orders!L$1,Product!$A$1:$G$1,0))</f>
        <v>9.9499999999999993</v>
      </c>
      <c r="M21" s="12">
        <f t="shared" si="0"/>
        <v>29.849999999999998</v>
      </c>
      <c r="N21" t="str">
        <f t="shared" si="1"/>
        <v>Medium</v>
      </c>
      <c r="O21" s="2" t="str">
        <f>_xlfn.XLOOKUP(Table1[[#This Row],[Customer ID]],Customers!A20:A53,Customers!I20:I53,0)</f>
        <v>Yes</v>
      </c>
    </row>
    <row r="22" spans="1:15">
      <c r="A22" s="2" t="s">
        <v>64</v>
      </c>
      <c r="B22" s="9">
        <v>44298</v>
      </c>
      <c r="C22" s="2" t="s">
        <v>65</v>
      </c>
      <c r="D22" s="2" t="s">
        <v>39</v>
      </c>
      <c r="E22" s="2">
        <v>4</v>
      </c>
      <c r="F22" s="2" t="str">
        <f>_xlfn.XLOOKUP(C22,Customers!$A$1:$A$34,Customers!$B$1:$B$34,0)</f>
        <v>Niranjana</v>
      </c>
      <c r="G22" s="2" t="str">
        <f>IF(_xlfn.XLOOKUP(C22,Customers!A21:A54,Customers!C21:C54,0)=0,"",_xlfn.XLOOKUP(C22,Customers!A21:A54,Customers!C21:C54,0))</f>
        <v>Niranjana123@gmail.com</v>
      </c>
      <c r="H22" s="2" t="str">
        <f>_xlfn.XLOOKUP(C22,Customers!A21:A54,Customers!G21:G54,0)</f>
        <v>United States</v>
      </c>
      <c r="I22" s="2" t="str">
        <f>INDEX(Product!$A$1:$G$34,MATCH(Orders!$D22,Product!$A$1:$A$34,0),MATCH(Orders!I$1,Product!$A$1:$G$1,0))</f>
        <v xml:space="preserve">Assam </v>
      </c>
      <c r="J22" s="2" t="str">
        <f>INDEX(Product!$A$1:$G$34,MATCH(Orders!$D22,Product!$A$1:$A$34,0),MATCH(Orders!J$1,Product!$A$1:$G$1,0))</f>
        <v>D</v>
      </c>
      <c r="K22" s="11">
        <f>INDEX(Product!$A$1:$G$34,MATCH(Orders!$D22,Product!$A$1:$A$34,0),MATCH(Orders!K$1,Product!$A$1:$G$1,0))</f>
        <v>0.2</v>
      </c>
      <c r="L22" s="12">
        <f>INDEX(Product!$A$1:$G$34,MATCH(Orders!$D22,Product!$A$1:$A$34,0),MATCH(Orders!L$1,Product!$A$1:$G$1,0))</f>
        <v>5.97</v>
      </c>
      <c r="M22" s="12">
        <f t="shared" si="0"/>
        <v>23.88</v>
      </c>
      <c r="N22" t="str">
        <f t="shared" si="1"/>
        <v>Dark</v>
      </c>
      <c r="O22" s="2" t="str">
        <f>_xlfn.XLOOKUP(Table1[[#This Row],[Customer ID]],Customers!A21:A54,Customers!I21:I54,0)</f>
        <v>Yes</v>
      </c>
    </row>
    <row r="23" spans="1:15">
      <c r="A23" s="2" t="s">
        <v>66</v>
      </c>
      <c r="B23" s="9">
        <v>44298</v>
      </c>
      <c r="C23" s="2" t="s">
        <v>67</v>
      </c>
      <c r="D23" s="2" t="s">
        <v>68</v>
      </c>
      <c r="E23" s="2">
        <v>4</v>
      </c>
      <c r="F23" s="2" t="str">
        <f>_xlfn.XLOOKUP(C23,Customers!$A$1:$A$34,Customers!$B$1:$B$34,0)</f>
        <v>Sam</v>
      </c>
      <c r="G23" s="2" t="str">
        <f>IF(_xlfn.XLOOKUP(C23,Customers!A22:A55,Customers!C22:C55,0)=0,"",_xlfn.XLOOKUP(C23,Customers!A22:A55,Customers!C22:C55,0))</f>
        <v>Sam123@gmail.com</v>
      </c>
      <c r="H23" s="2" t="str">
        <f>_xlfn.XLOOKUP(C23,Customers!A22:A55,Customers!G22:G55,0)</f>
        <v>United States</v>
      </c>
      <c r="I23" s="2" t="str">
        <f>INDEX(Product!$A$1:$G$34,MATCH(Orders!$D23,Product!$A$1:$A$34,0),MATCH(Orders!I$1,Product!$A$1:$G$1,0))</f>
        <v>Green</v>
      </c>
      <c r="J23" s="2" t="str">
        <f>INDEX(Product!$A$1:$G$34,MATCH(Orders!$D23,Product!$A$1:$A$34,0),MATCH(Orders!J$1,Product!$A$1:$G$1,0))</f>
        <v>D</v>
      </c>
      <c r="K23" s="11">
        <f>INDEX(Product!$A$1:$G$34,MATCH(Orders!$D23,Product!$A$1:$A$34,0),MATCH(Orders!K$1,Product!$A$1:$G$1,0))</f>
        <v>2.5</v>
      </c>
      <c r="L23" s="12">
        <f>INDEX(Product!$A$1:$G$34,MATCH(Orders!$D23,Product!$A$1:$A$34,0),MATCH(Orders!L$1,Product!$A$1:$G$1,0))</f>
        <v>5.37</v>
      </c>
      <c r="M23" s="12">
        <f t="shared" si="0"/>
        <v>21.48</v>
      </c>
      <c r="N23" t="str">
        <f t="shared" si="1"/>
        <v>Dark</v>
      </c>
      <c r="O23" s="2" t="str">
        <f>_xlfn.XLOOKUP(Table1[[#This Row],[Customer ID]],Customers!A22:A55,Customers!I22:I55,0)</f>
        <v>yes</v>
      </c>
    </row>
    <row r="24" spans="1:15">
      <c r="A24" s="2" t="s">
        <v>69</v>
      </c>
      <c r="B24" s="10">
        <v>43852</v>
      </c>
      <c r="C24" s="2" t="s">
        <v>70</v>
      </c>
      <c r="D24" s="2" t="s">
        <v>71</v>
      </c>
      <c r="E24" s="2">
        <v>5</v>
      </c>
      <c r="F24" s="2" t="str">
        <f>_xlfn.XLOOKUP(C24,Customers!$A$1:$A$34,Customers!$B$1:$B$34,0)</f>
        <v>Gowtham</v>
      </c>
      <c r="G24" s="2" t="str">
        <f>IF(_xlfn.XLOOKUP(C24,Customers!A23:A56,Customers!C23:C56,0)=0,"",_xlfn.XLOOKUP(C24,Customers!A23:A56,Customers!C23:C56,0))</f>
        <v>Gowtham123@gmail.com</v>
      </c>
      <c r="H24" s="2" t="str">
        <f>_xlfn.XLOOKUP(C24,Customers!A23:A56,Customers!G23:G56,0)</f>
        <v>India</v>
      </c>
      <c r="I24" s="2" t="str">
        <f>INDEX(Product!$A$1:$G$34,MATCH(Orders!$D24,Product!$A$1:$A$34,0),MATCH(Orders!I$1,Product!$A$1:$G$1,0))</f>
        <v>Nilgiri</v>
      </c>
      <c r="J24" s="2" t="str">
        <f>INDEX(Product!$A$1:$G$34,MATCH(Orders!$D24,Product!$A$1:$A$34,0),MATCH(Orders!J$1,Product!$A$1:$G$1,0))</f>
        <v>D</v>
      </c>
      <c r="K24" s="11">
        <f>INDEX(Product!$A$1:$G$34,MATCH(Orders!$D24,Product!$A$1:$A$34,0),MATCH(Orders!K$1,Product!$A$1:$G$1,0))</f>
        <v>0.2</v>
      </c>
      <c r="L24" s="12">
        <f>INDEX(Product!$A$1:$G$34,MATCH(Orders!$D24,Product!$A$1:$A$34,0),MATCH(Orders!L$1,Product!$A$1:$G$1,0))</f>
        <v>8.9499999999999993</v>
      </c>
      <c r="M24" s="12">
        <f t="shared" si="0"/>
        <v>44.75</v>
      </c>
      <c r="N24" t="str">
        <f t="shared" si="1"/>
        <v>Dark</v>
      </c>
      <c r="O24" s="2" t="str">
        <f>_xlfn.XLOOKUP(Table1[[#This Row],[Customer ID]],Customers!A23:A56,Customers!I23:I56,0)</f>
        <v>Yes</v>
      </c>
    </row>
    <row r="25" spans="1:15">
      <c r="A25" s="2" t="s">
        <v>72</v>
      </c>
      <c r="B25" s="9">
        <v>45232</v>
      </c>
      <c r="C25" s="2" t="s">
        <v>73</v>
      </c>
      <c r="D25" s="2" t="s">
        <v>74</v>
      </c>
      <c r="E25" s="2">
        <v>5</v>
      </c>
      <c r="F25" s="2" t="str">
        <f>_xlfn.XLOOKUP(C25,Customers!$A$1:$A$34,Customers!$B$1:$B$34,0)</f>
        <v>Hema</v>
      </c>
      <c r="G25" s="2" t="str">
        <f>IF(_xlfn.XLOOKUP(C25,Customers!A24:A57,Customers!C24:C57,0)=0,"",_xlfn.XLOOKUP(C25,Customers!A24:A57,Customers!C24:C57,0))</f>
        <v>Hema123@gmail.com</v>
      </c>
      <c r="H25" s="2" t="str">
        <f>_xlfn.XLOOKUP(C25,Customers!A24:A57,Customers!G24:G57,0)</f>
        <v>India</v>
      </c>
      <c r="I25" s="2" t="str">
        <f>INDEX(Product!$A$1:$G$34,MATCH(Orders!$D25,Product!$A$1:$A$34,0),MATCH(Orders!I$1,Product!$A$1:$G$1,0))</f>
        <v>Nilgiri</v>
      </c>
      <c r="J25" s="2" t="str">
        <f>INDEX(Product!$A$1:$G$34,MATCH(Orders!$D25,Product!$A$1:$A$34,0),MATCH(Orders!J$1,Product!$A$1:$G$1,0))</f>
        <v>D</v>
      </c>
      <c r="K25" s="11">
        <f>INDEX(Product!$A$1:$G$34,MATCH(Orders!$D25,Product!$A$1:$A$34,0),MATCH(Orders!K$1,Product!$A$1:$G$1,0))</f>
        <v>1</v>
      </c>
      <c r="L25" s="12">
        <f>INDEX(Product!$A$1:$G$34,MATCH(Orders!$D25,Product!$A$1:$A$34,0),MATCH(Orders!L$1,Product!$A$1:$G$1,0))</f>
        <v>20.585000000000001</v>
      </c>
      <c r="M25" s="12">
        <f t="shared" si="0"/>
        <v>102.92500000000001</v>
      </c>
      <c r="N25" t="str">
        <f t="shared" si="1"/>
        <v>Dark</v>
      </c>
      <c r="O25" s="2" t="str">
        <f>_xlfn.XLOOKUP(Table1[[#This Row],[Customer ID]],Customers!A24:A57,Customers!I24:I57,0)</f>
        <v>no</v>
      </c>
    </row>
    <row r="26" spans="1:15">
      <c r="A26" s="2" t="s">
        <v>75</v>
      </c>
      <c r="B26" s="10">
        <v>44089</v>
      </c>
      <c r="C26" s="2" t="s">
        <v>76</v>
      </c>
      <c r="D26" s="2" t="s">
        <v>77</v>
      </c>
      <c r="E26" s="2">
        <v>5</v>
      </c>
      <c r="F26" s="2" t="str">
        <f>_xlfn.XLOOKUP(C26,Customers!$A$1:$A$34,Customers!$B$1:$B$34,0)</f>
        <v>Manoj</v>
      </c>
      <c r="G26" s="2" t="str">
        <f>IF(_xlfn.XLOOKUP(C26,Customers!A25:A58,Customers!C25:C58,0)=0,"",_xlfn.XLOOKUP(C26,Customers!A25:A58,Customers!C25:C58,0))</f>
        <v/>
      </c>
      <c r="H26" s="2" t="str">
        <f>_xlfn.XLOOKUP(C26,Customers!A25:A58,Customers!G25:G58,0)</f>
        <v>India</v>
      </c>
      <c r="I26" s="2" t="str">
        <f>INDEX(Product!$A$1:$G$34,MATCH(Orders!$D26,Product!$A$1:$A$34,0),MATCH(Orders!I$1,Product!$A$1:$G$1,0))</f>
        <v>Nilgiri</v>
      </c>
      <c r="J26" s="2" t="str">
        <f>INDEX(Product!$A$1:$G$34,MATCH(Orders!$D26,Product!$A$1:$A$34,0),MATCH(Orders!J$1,Product!$A$1:$G$1,0))</f>
        <v>L</v>
      </c>
      <c r="K26" s="11">
        <f>INDEX(Product!$A$1:$G$34,MATCH(Orders!$D26,Product!$A$1:$A$34,0),MATCH(Orders!K$1,Product!$A$1:$G$1,0))</f>
        <v>0.2</v>
      </c>
      <c r="L26" s="12">
        <f>INDEX(Product!$A$1:$G$34,MATCH(Orders!$D26,Product!$A$1:$A$34,0),MATCH(Orders!L$1,Product!$A$1:$G$1,0))</f>
        <v>4.7549999999999999</v>
      </c>
      <c r="M26" s="12">
        <f t="shared" si="0"/>
        <v>23.774999999999999</v>
      </c>
      <c r="N26" t="str">
        <f t="shared" si="1"/>
        <v>Light</v>
      </c>
      <c r="O26" s="2" t="str">
        <f>_xlfn.XLOOKUP(Table1[[#This Row],[Customer ID]],Customers!A25:A58,Customers!I25:I58,0)</f>
        <v>yes</v>
      </c>
    </row>
    <row r="27" spans="1:15">
      <c r="A27" s="2" t="s">
        <v>78</v>
      </c>
      <c r="B27" s="10">
        <v>44493</v>
      </c>
      <c r="C27" s="2" t="s">
        <v>79</v>
      </c>
      <c r="D27" s="2" t="s">
        <v>80</v>
      </c>
      <c r="E27" s="2">
        <v>2</v>
      </c>
      <c r="F27" s="2" t="str">
        <f>_xlfn.XLOOKUP(C27,Customers!$A$1:$A$34,Customers!$B$1:$B$34,0)</f>
        <v>Kesav</v>
      </c>
      <c r="G27" s="2" t="str">
        <f>IF(_xlfn.XLOOKUP(C27,Customers!A26:A59,Customers!C26:C59,0)=0,"",_xlfn.XLOOKUP(C27,Customers!A26:A59,Customers!C26:C59,0))</f>
        <v>Kesav123@gmail.com</v>
      </c>
      <c r="H27" s="2" t="str">
        <f>_xlfn.XLOOKUP(C27,Customers!A26:A59,Customers!G26:G59,0)</f>
        <v>India</v>
      </c>
      <c r="I27" s="2" t="str">
        <f>INDEX(Product!$A$1:$G$34,MATCH(Orders!$D27,Product!$A$1:$A$34,0),MATCH(Orders!I$1,Product!$A$1:$G$1,0))</f>
        <v>Green</v>
      </c>
      <c r="J27" s="2" t="str">
        <f>INDEX(Product!$A$1:$G$34,MATCH(Orders!$D27,Product!$A$1:$A$34,0),MATCH(Orders!J$1,Product!$A$1:$G$1,0))</f>
        <v>L</v>
      </c>
      <c r="K27" s="11">
        <f>INDEX(Product!$A$1:$G$34,MATCH(Orders!$D27,Product!$A$1:$A$34,0),MATCH(Orders!K$1,Product!$A$1:$G$1,0))</f>
        <v>0.5</v>
      </c>
      <c r="L27" s="12">
        <f>INDEX(Product!$A$1:$G$34,MATCH(Orders!$D27,Product!$A$1:$A$34,0),MATCH(Orders!L$1,Product!$A$1:$G$1,0))</f>
        <v>9.51</v>
      </c>
      <c r="M27" s="12">
        <f t="shared" si="0"/>
        <v>19.02</v>
      </c>
      <c r="N27" t="str">
        <f t="shared" si="1"/>
        <v>Light</v>
      </c>
      <c r="O27" s="2" t="str">
        <f>_xlfn.XLOOKUP(Table1[[#This Row],[Customer ID]],Customers!A26:A59,Customers!I26:I59,0)</f>
        <v>Yes</v>
      </c>
    </row>
    <row r="28" spans="1:15">
      <c r="A28" s="2" t="s">
        <v>81</v>
      </c>
      <c r="B28" s="10">
        <v>43881</v>
      </c>
      <c r="C28" s="2" t="s">
        <v>82</v>
      </c>
      <c r="D28" s="2" t="s">
        <v>83</v>
      </c>
      <c r="E28" s="2">
        <v>3</v>
      </c>
      <c r="F28" s="2" t="str">
        <f>_xlfn.XLOOKUP(C28,Customers!$A$1:$A$34,Customers!$B$1:$B$34,0)</f>
        <v>Neha</v>
      </c>
      <c r="G28" s="2" t="str">
        <f>IF(_xlfn.XLOOKUP(C28,Customers!A27:A60,Customers!C27:C60,0)=0,"",_xlfn.XLOOKUP(C28,Customers!A27:A60,Customers!C27:C60,0))</f>
        <v>Neha123@gmail.com</v>
      </c>
      <c r="H28" s="2" t="str">
        <f>_xlfn.XLOOKUP(C28,Customers!A27:A60,Customers!G27:G60,0)</f>
        <v>India</v>
      </c>
      <c r="I28" s="2" t="str">
        <f>INDEX(Product!$A$1:$G$34,MATCH(Orders!$D28,Product!$A$1:$A$34,0),MATCH(Orders!I$1,Product!$A$1:$G$1,0))</f>
        <v>Green</v>
      </c>
      <c r="J28" s="2" t="str">
        <f>INDEX(Product!$A$1:$G$34,MATCH(Orders!$D28,Product!$A$1:$A$34,0),MATCH(Orders!J$1,Product!$A$1:$G$1,0))</f>
        <v>L</v>
      </c>
      <c r="K28" s="11">
        <f>INDEX(Product!$A$1:$G$34,MATCH(Orders!$D28,Product!$A$1:$A$34,0),MATCH(Orders!K$1,Product!$A$1:$G$1,0))</f>
        <v>0.2</v>
      </c>
      <c r="L28" s="12">
        <f>INDEX(Product!$A$1:$G$34,MATCH(Orders!$D28,Product!$A$1:$A$34,0),MATCH(Orders!L$1,Product!$A$1:$G$1,0))</f>
        <v>15.85</v>
      </c>
      <c r="M28" s="12">
        <f t="shared" si="0"/>
        <v>47.55</v>
      </c>
      <c r="N28" t="str">
        <f t="shared" si="1"/>
        <v>Light</v>
      </c>
      <c r="O28" s="2" t="str">
        <f>_xlfn.XLOOKUP(Table1[[#This Row],[Customer ID]],Customers!A27:A60,Customers!I27:I60,0)</f>
        <v>yes</v>
      </c>
    </row>
    <row r="29" spans="1:15">
      <c r="A29" s="2" t="s">
        <v>84</v>
      </c>
      <c r="B29" s="9">
        <v>44600</v>
      </c>
      <c r="C29" s="2" t="s">
        <v>85</v>
      </c>
      <c r="D29" s="2" t="s">
        <v>18</v>
      </c>
      <c r="E29" s="2">
        <v>3</v>
      </c>
      <c r="F29" s="2" t="str">
        <f>_xlfn.XLOOKUP(C29,Customers!$A$1:$A$34,Customers!$B$1:$B$34,0)</f>
        <v>Dharshan</v>
      </c>
      <c r="G29" s="2" t="str">
        <f>IF(_xlfn.XLOOKUP(C29,Customers!A28:A61,Customers!C28:C61,0)=0,"",_xlfn.XLOOKUP(C29,Customers!A28:A61,Customers!C28:C61,0))</f>
        <v>Dharshan123@gmail.com</v>
      </c>
      <c r="H29" s="2" t="str">
        <f>_xlfn.XLOOKUP(C29,Customers!A28:A61,Customers!G28:G61,0)</f>
        <v>India</v>
      </c>
      <c r="I29" s="2" t="str">
        <f>INDEX(Product!$A$1:$G$34,MATCH(Orders!$D29,Product!$A$1:$A$34,0),MATCH(Orders!I$1,Product!$A$1:$G$1,0))</f>
        <v xml:space="preserve">Assam </v>
      </c>
      <c r="J29" s="2" t="str">
        <f>INDEX(Product!$A$1:$G$34,MATCH(Orders!$D29,Product!$A$1:$A$34,0),MATCH(Orders!J$1,Product!$A$1:$G$1,0))</f>
        <v>L</v>
      </c>
      <c r="K29" s="11">
        <f>INDEX(Product!$A$1:$G$34,MATCH(Orders!$D29,Product!$A$1:$A$34,0),MATCH(Orders!K$1,Product!$A$1:$G$1,0))</f>
        <v>0.5</v>
      </c>
      <c r="L29" s="12">
        <f>INDEX(Product!$A$1:$G$34,MATCH(Orders!$D29,Product!$A$1:$A$34,0),MATCH(Orders!L$1,Product!$A$1:$G$1,0))</f>
        <v>7.77</v>
      </c>
      <c r="M29" s="12">
        <f t="shared" si="0"/>
        <v>23.31</v>
      </c>
      <c r="N29" t="str">
        <f t="shared" si="1"/>
        <v>Light</v>
      </c>
      <c r="O29" s="2" t="str">
        <f>_xlfn.XLOOKUP(Table1[[#This Row],[Customer ID]],Customers!A28:A61,Customers!I28:I61,0)</f>
        <v>yes</v>
      </c>
    </row>
    <row r="30" spans="1:15">
      <c r="A30" s="2" t="s">
        <v>86</v>
      </c>
      <c r="B30" s="9">
        <v>44265</v>
      </c>
      <c r="C30" s="2" t="s">
        <v>87</v>
      </c>
      <c r="D30" s="2" t="s">
        <v>88</v>
      </c>
      <c r="E30" s="2">
        <v>6</v>
      </c>
      <c r="F30" s="2" t="str">
        <f>_xlfn.XLOOKUP(C30,Customers!$A$1:$A$34,Customers!$B$1:$B$34,0)</f>
        <v>Seema</v>
      </c>
      <c r="G30" s="2" t="str">
        <f>IF(_xlfn.XLOOKUP(C30,Customers!A29:A62,Customers!C29:C62,0)=0,"",_xlfn.XLOOKUP(C30,Customers!A29:A62,Customers!C29:C62,0))</f>
        <v>Seema123@gmail.com</v>
      </c>
      <c r="H30" s="2" t="str">
        <f>_xlfn.XLOOKUP(C30,Customers!A29:A62,Customers!G29:G62,0)</f>
        <v>United States</v>
      </c>
      <c r="I30" s="2" t="str">
        <f>INDEX(Product!$A$1:$G$34,MATCH(Orders!$D30,Product!$A$1:$A$34,0),MATCH(Orders!I$1,Product!$A$1:$G$1,0))</f>
        <v>Dargiling</v>
      </c>
      <c r="J30" s="2" t="str">
        <f>INDEX(Product!$A$1:$G$34,MATCH(Orders!$D30,Product!$A$1:$A$34,0),MATCH(Orders!J$1,Product!$A$1:$G$1,0))</f>
        <v>M</v>
      </c>
      <c r="K30" s="11">
        <f>INDEX(Product!$A$1:$G$34,MATCH(Orders!$D30,Product!$A$1:$A$34,0),MATCH(Orders!K$1,Product!$A$1:$G$1,0))</f>
        <v>1</v>
      </c>
      <c r="L30" s="12">
        <f>INDEX(Product!$A$1:$G$34,MATCH(Orders!$D30,Product!$A$1:$A$34,0),MATCH(Orders!L$1,Product!$A$1:$G$1,0))</f>
        <v>4.3650000000000002</v>
      </c>
      <c r="M30" s="12">
        <f t="shared" si="0"/>
        <v>26.19</v>
      </c>
      <c r="N30" t="str">
        <f t="shared" si="1"/>
        <v>Medium</v>
      </c>
      <c r="O30" s="2" t="str">
        <f>_xlfn.XLOOKUP(Table1[[#This Row],[Customer ID]],Customers!A29:A62,Customers!I29:I62,0)</f>
        <v>No</v>
      </c>
    </row>
    <row r="31" spans="1:15">
      <c r="A31" s="2" t="s">
        <v>89</v>
      </c>
      <c r="B31" s="10">
        <v>43881</v>
      </c>
      <c r="C31" s="2" t="s">
        <v>90</v>
      </c>
      <c r="D31" s="2" t="s">
        <v>57</v>
      </c>
      <c r="E31" s="2">
        <v>2</v>
      </c>
      <c r="F31" s="2" t="str">
        <f>_xlfn.XLOOKUP(C31,Customers!$A$1:$A$34,Customers!$B$1:$B$34,0)</f>
        <v>Micheal</v>
      </c>
      <c r="G31" s="2" t="str">
        <f>IF(_xlfn.XLOOKUP(C31,Customers!A30:A63,Customers!C30:C63,0)=0,"",_xlfn.XLOOKUP(C31,Customers!A30:A63,Customers!C30:C63,0))</f>
        <v>Micheal123@gmail.com</v>
      </c>
      <c r="H31" s="2" t="str">
        <f>_xlfn.XLOOKUP(C31,Customers!A30:A63,Customers!G30:G63,0)</f>
        <v>United States</v>
      </c>
      <c r="I31" s="2" t="str">
        <f>INDEX(Product!$A$1:$G$34,MATCH(Orders!$D31,Product!$A$1:$A$34,0),MATCH(Orders!I$1,Product!$A$1:$G$1,0))</f>
        <v>Dargiling</v>
      </c>
      <c r="J31" s="2" t="str">
        <f>INDEX(Product!$A$1:$G$34,MATCH(Orders!$D31,Product!$A$1:$A$34,0),MATCH(Orders!J$1,Product!$A$1:$G$1,0))</f>
        <v>M</v>
      </c>
      <c r="K31" s="11">
        <f>INDEX(Product!$A$1:$G$34,MATCH(Orders!$D31,Product!$A$1:$A$34,0),MATCH(Orders!K$1,Product!$A$1:$G$1,0))</f>
        <v>0.2</v>
      </c>
      <c r="L31" s="12">
        <f>INDEX(Product!$A$1:$G$34,MATCH(Orders!$D31,Product!$A$1:$A$34,0),MATCH(Orders!L$1,Product!$A$1:$G$1,0))</f>
        <v>2.9849999999999999</v>
      </c>
      <c r="M31" s="12">
        <f t="shared" si="0"/>
        <v>5.97</v>
      </c>
      <c r="N31" t="str">
        <f t="shared" si="1"/>
        <v>Medium</v>
      </c>
      <c r="O31" s="2" t="str">
        <f>_xlfn.XLOOKUP(Table1[[#This Row],[Customer ID]],Customers!A30:A63,Customers!I30:I63,0)</f>
        <v>Yes</v>
      </c>
    </row>
    <row r="32" spans="1:15">
      <c r="A32" s="2" t="s">
        <v>91</v>
      </c>
      <c r="B32" s="10">
        <v>44829</v>
      </c>
      <c r="C32" s="2" t="s">
        <v>92</v>
      </c>
      <c r="D32" s="2" t="s">
        <v>93</v>
      </c>
      <c r="E32" s="2">
        <v>4</v>
      </c>
      <c r="F32" s="2" t="str">
        <f>_xlfn.XLOOKUP(C32,Customers!$A$1:$A$34,Customers!$B$1:$B$34,0)</f>
        <v>Krithi</v>
      </c>
      <c r="G32" s="2" t="str">
        <f>IF(_xlfn.XLOOKUP(C32,Customers!A31:A64,Customers!C31:C64,0)=0,"",_xlfn.XLOOKUP(C32,Customers!A31:A64,Customers!C31:C64,0))</f>
        <v>Krithi123@gmail.com</v>
      </c>
      <c r="H32" s="2" t="str">
        <f>_xlfn.XLOOKUP(C32,Customers!A31:A64,Customers!G31:G64,0)</f>
        <v>India</v>
      </c>
      <c r="I32" s="2" t="str">
        <f>INDEX(Product!$A$1:$G$34,MATCH(Orders!$D32,Product!$A$1:$A$34,0),MATCH(Orders!I$1,Product!$A$1:$G$1,0))</f>
        <v>Green</v>
      </c>
      <c r="J32" s="2" t="str">
        <f>INDEX(Product!$A$1:$G$34,MATCH(Orders!$D32,Product!$A$1:$A$34,0),MATCH(Orders!J$1,Product!$A$1:$G$1,0))</f>
        <v>M</v>
      </c>
      <c r="K32" s="11">
        <f>INDEX(Product!$A$1:$G$34,MATCH(Orders!$D32,Product!$A$1:$A$34,0),MATCH(Orders!K$1,Product!$A$1:$G$1,0))</f>
        <v>0.5</v>
      </c>
      <c r="L32" s="12">
        <f>INDEX(Product!$A$1:$G$34,MATCH(Orders!$D32,Product!$A$1:$A$34,0),MATCH(Orders!L$1,Product!$A$1:$G$1,0))</f>
        <v>14.55</v>
      </c>
      <c r="M32" s="12">
        <f t="shared" si="0"/>
        <v>58.2</v>
      </c>
      <c r="N32" t="str">
        <f t="shared" si="1"/>
        <v>Medium</v>
      </c>
      <c r="O32" s="2" t="str">
        <f>_xlfn.XLOOKUP(Table1[[#This Row],[Customer ID]],Customers!A31:A64,Customers!I31:I64,0)</f>
        <v>No</v>
      </c>
    </row>
    <row r="33" spans="1:15">
      <c r="A33" s="2" t="s">
        <v>91</v>
      </c>
      <c r="B33" s="10">
        <v>44829</v>
      </c>
      <c r="C33" s="2" t="s">
        <v>92</v>
      </c>
      <c r="D33" s="2" t="s">
        <v>94</v>
      </c>
      <c r="E33" s="2">
        <v>5</v>
      </c>
      <c r="F33" s="2" t="str">
        <f>_xlfn.XLOOKUP(C33,Customers!$A$1:$A$34,Customers!$B$1:$B$34,0)</f>
        <v>Krithi</v>
      </c>
      <c r="G33" s="2" t="str">
        <f>IF(_xlfn.XLOOKUP(C33,Customers!A32:A65,Customers!C32:C65,0)=0,"",_xlfn.XLOOKUP(C33,Customers!A32:A65,Customers!C32:C65,0))</f>
        <v>Krithi123@gmail.com</v>
      </c>
      <c r="H33" s="2" t="str">
        <f>_xlfn.XLOOKUP(C33,Customers!A32:A65,Customers!G32:G65,0)</f>
        <v>India</v>
      </c>
      <c r="I33" s="2" t="str">
        <f>INDEX(Product!$A$1:$G$34,MATCH(Orders!$D33,Product!$A$1:$A$34,0),MATCH(Orders!I$1,Product!$A$1:$G$1,0))</f>
        <v>Nilgiri</v>
      </c>
      <c r="J33" s="2" t="str">
        <f>INDEX(Product!$A$1:$G$34,MATCH(Orders!$D33,Product!$A$1:$A$34,0),MATCH(Orders!J$1,Product!$A$1:$G$1,0))</f>
        <v>M</v>
      </c>
      <c r="K33" s="11">
        <f>INDEX(Product!$A$1:$G$34,MATCH(Orders!$D33,Product!$A$1:$A$34,0),MATCH(Orders!K$1,Product!$A$1:$G$1,0))</f>
        <v>0.2</v>
      </c>
      <c r="L33" s="12">
        <f>INDEX(Product!$A$1:$G$34,MATCH(Orders!$D33,Product!$A$1:$A$34,0),MATCH(Orders!L$1,Product!$A$1:$G$1,0))</f>
        <v>33.465000000000003</v>
      </c>
      <c r="M33" s="12">
        <f t="shared" si="0"/>
        <v>167.32500000000002</v>
      </c>
      <c r="N33" t="str">
        <f t="shared" si="1"/>
        <v>Medium</v>
      </c>
      <c r="O33" s="2" t="str">
        <f>_xlfn.XLOOKUP(Table1[[#This Row],[Customer ID]],Customers!A32:A65,Customers!I32:I65,0)</f>
        <v>No</v>
      </c>
    </row>
    <row r="34" spans="1:15">
      <c r="A34" s="2" t="s">
        <v>91</v>
      </c>
      <c r="B34" s="10">
        <v>44829</v>
      </c>
      <c r="C34" s="2" t="s">
        <v>95</v>
      </c>
      <c r="D34" s="2" t="s">
        <v>96</v>
      </c>
      <c r="E34" s="2">
        <v>6</v>
      </c>
      <c r="F34" s="2" t="str">
        <f>_xlfn.XLOOKUP(C34,Customers!$A$1:$A$34,Customers!$B$1:$B$34,0)</f>
        <v>Salman</v>
      </c>
      <c r="G34" s="2" t="str">
        <f>IF(_xlfn.XLOOKUP(C34,Customers!A33:A66,Customers!C33:C66,0)=0,"",_xlfn.XLOOKUP(C34,Customers!A33:A66,Customers!C33:C66,0))</f>
        <v>Salman123@gmail.com</v>
      </c>
      <c r="H34" s="2" t="str">
        <f>_xlfn.XLOOKUP(C34,Customers!A33:A66,Customers!G33:G66,0)</f>
        <v>United States</v>
      </c>
      <c r="I34" s="2" t="str">
        <f>INDEX(Product!$A$1:$G$34,MATCH(Orders!$D34,Product!$A$1:$A$34,0),MATCH(Orders!I$1,Product!$A$1:$G$1,0))</f>
        <v>Nilgiri</v>
      </c>
      <c r="J34" s="2" t="str">
        <f>INDEX(Product!$A$1:$G$34,MATCH(Orders!$D34,Product!$A$1:$A$34,0),MATCH(Orders!J$1,Product!$A$1:$G$1,0))</f>
        <v>D</v>
      </c>
      <c r="K34" s="11">
        <f>INDEX(Product!$A$1:$G$34,MATCH(Orders!$D34,Product!$A$1:$A$34,0),MATCH(Orders!K$1,Product!$A$1:$G$1,0))</f>
        <v>0.5</v>
      </c>
      <c r="L34" s="12">
        <f>INDEX(Product!$A$1:$G$34,MATCH(Orders!$D34,Product!$A$1:$A$34,0),MATCH(Orders!L$1,Product!$A$1:$G$1,0))</f>
        <v>3.8849999999999998</v>
      </c>
      <c r="M34" s="12">
        <f t="shared" si="0"/>
        <v>23.31</v>
      </c>
      <c r="N34" t="str">
        <f t="shared" si="1"/>
        <v>Dark</v>
      </c>
      <c r="O34" s="2" t="str">
        <f>_xlfn.XLOOKUP(Table1[[#This Row],[Customer ID]],Customers!A33:A66,Customers!I33:I66,0)</f>
        <v>yes</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C6E855-1D64-467D-8EA0-F307E567C6E0}">
  <dimension ref="A1:K34"/>
  <sheetViews>
    <sheetView workbookViewId="0">
      <selection activeCell="J12" sqref="J12"/>
    </sheetView>
  </sheetViews>
  <sheetFormatPr defaultRowHeight="15"/>
  <cols>
    <col min="1" max="1" width="18.140625" customWidth="1"/>
    <col min="2" max="2" width="18.85546875" bestFit="1" customWidth="1"/>
    <col min="3" max="3" width="24.85546875" customWidth="1"/>
    <col min="4" max="4" width="21" customWidth="1"/>
    <col min="5" max="5" width="23.7109375" bestFit="1" customWidth="1"/>
    <col min="6" max="6" width="14" customWidth="1"/>
    <col min="7" max="7" width="13" customWidth="1"/>
    <col min="8" max="8" width="12.5703125" customWidth="1"/>
    <col min="9" max="9" width="15.85546875" customWidth="1"/>
  </cols>
  <sheetData>
    <row r="1" spans="1:11" ht="18.75" customHeight="1">
      <c r="A1" s="1" t="s">
        <v>2</v>
      </c>
      <c r="B1" s="1" t="s">
        <v>5</v>
      </c>
      <c r="C1" s="1" t="s">
        <v>6</v>
      </c>
      <c r="D1" s="1" t="s">
        <v>97</v>
      </c>
      <c r="E1" s="1" t="s">
        <v>98</v>
      </c>
      <c r="F1" s="1" t="s">
        <v>99</v>
      </c>
      <c r="G1" s="1" t="s">
        <v>7</v>
      </c>
      <c r="H1" s="1" t="s">
        <v>100</v>
      </c>
      <c r="I1" s="1" t="s">
        <v>101</v>
      </c>
    </row>
    <row r="2" spans="1:11">
      <c r="A2" s="2" t="s">
        <v>16</v>
      </c>
      <c r="B2" s="2" t="s">
        <v>102</v>
      </c>
      <c r="C2" t="s">
        <v>103</v>
      </c>
      <c r="D2" s="2" t="s">
        <v>104</v>
      </c>
      <c r="E2" s="2" t="s">
        <v>105</v>
      </c>
      <c r="F2" s="2" t="s">
        <v>106</v>
      </c>
      <c r="G2" s="2" t="s">
        <v>107</v>
      </c>
      <c r="H2" s="2">
        <v>625531</v>
      </c>
      <c r="I2" s="2" t="s">
        <v>108</v>
      </c>
    </row>
    <row r="3" spans="1:11">
      <c r="A3" s="2" t="s">
        <v>109</v>
      </c>
      <c r="B3" s="2" t="s">
        <v>110</v>
      </c>
      <c r="C3" t="s">
        <v>111</v>
      </c>
      <c r="D3" s="2" t="s">
        <v>112</v>
      </c>
      <c r="E3" s="2" t="s">
        <v>113</v>
      </c>
      <c r="F3" s="2" t="s">
        <v>114</v>
      </c>
      <c r="G3" s="2" t="s">
        <v>107</v>
      </c>
      <c r="H3" s="2">
        <v>620001</v>
      </c>
      <c r="I3" s="2" t="s">
        <v>108</v>
      </c>
    </row>
    <row r="4" spans="1:11">
      <c r="A4" s="2" t="s">
        <v>20</v>
      </c>
      <c r="B4" s="2" t="s">
        <v>115</v>
      </c>
      <c r="C4" t="s">
        <v>116</v>
      </c>
      <c r="D4" s="2" t="s">
        <v>117</v>
      </c>
      <c r="E4" s="2" t="s">
        <v>118</v>
      </c>
      <c r="F4" s="2" t="s">
        <v>119</v>
      </c>
      <c r="G4" s="2" t="s">
        <v>120</v>
      </c>
      <c r="H4" s="4">
        <v>7505</v>
      </c>
      <c r="I4" s="2" t="s">
        <v>108</v>
      </c>
    </row>
    <row r="5" spans="1:11">
      <c r="A5" s="2" t="s">
        <v>22</v>
      </c>
      <c r="B5" s="2" t="s">
        <v>121</v>
      </c>
      <c r="C5" t="s">
        <v>122</v>
      </c>
      <c r="D5" s="2" t="s">
        <v>123</v>
      </c>
      <c r="E5" s="2" t="s">
        <v>124</v>
      </c>
      <c r="F5" s="2" t="s">
        <v>125</v>
      </c>
      <c r="G5" s="2" t="s">
        <v>107</v>
      </c>
      <c r="H5" s="2">
        <v>624001</v>
      </c>
      <c r="I5" s="2" t="s">
        <v>126</v>
      </c>
    </row>
    <row r="6" spans="1:11">
      <c r="A6" s="2" t="s">
        <v>127</v>
      </c>
      <c r="B6" s="2" t="s">
        <v>128</v>
      </c>
      <c r="C6" t="s">
        <v>129</v>
      </c>
      <c r="D6" s="2" t="s">
        <v>130</v>
      </c>
      <c r="E6" s="2" t="s">
        <v>131</v>
      </c>
      <c r="F6" s="2" t="s">
        <v>132</v>
      </c>
      <c r="G6" s="2" t="s">
        <v>107</v>
      </c>
      <c r="H6" s="2">
        <v>638001</v>
      </c>
      <c r="I6" s="2" t="s">
        <v>108</v>
      </c>
    </row>
    <row r="7" spans="1:11">
      <c r="A7" s="2" t="s">
        <v>26</v>
      </c>
      <c r="B7" s="2" t="s">
        <v>133</v>
      </c>
      <c r="D7" s="2" t="s">
        <v>134</v>
      </c>
      <c r="E7" s="2" t="s">
        <v>135</v>
      </c>
      <c r="F7" s="2" t="s">
        <v>136</v>
      </c>
      <c r="G7" s="2" t="s">
        <v>120</v>
      </c>
      <c r="H7" s="4">
        <v>78205</v>
      </c>
      <c r="I7" s="2" t="s">
        <v>126</v>
      </c>
    </row>
    <row r="8" spans="1:11">
      <c r="A8" s="2" t="s">
        <v>29</v>
      </c>
      <c r="B8" s="2" t="s">
        <v>137</v>
      </c>
      <c r="C8" t="s">
        <v>138</v>
      </c>
      <c r="D8" s="2" t="s">
        <v>139</v>
      </c>
      <c r="E8" s="2" t="s">
        <v>140</v>
      </c>
      <c r="F8" s="2" t="s">
        <v>141</v>
      </c>
      <c r="G8" s="2" t="s">
        <v>107</v>
      </c>
      <c r="H8" s="2">
        <v>641001</v>
      </c>
      <c r="I8" s="2" t="s">
        <v>108</v>
      </c>
    </row>
    <row r="9" spans="1:11">
      <c r="A9" s="2" t="s">
        <v>32</v>
      </c>
      <c r="B9" s="2" t="s">
        <v>142</v>
      </c>
      <c r="C9" t="s">
        <v>143</v>
      </c>
      <c r="D9" s="2" t="s">
        <v>144</v>
      </c>
      <c r="E9" s="2" t="s">
        <v>145</v>
      </c>
      <c r="F9" s="2" t="s">
        <v>141</v>
      </c>
      <c r="G9" s="2" t="s">
        <v>107</v>
      </c>
      <c r="H9" s="2">
        <v>631027</v>
      </c>
      <c r="I9" s="2" t="s">
        <v>126</v>
      </c>
    </row>
    <row r="10" spans="1:11">
      <c r="A10" s="2" t="s">
        <v>35</v>
      </c>
      <c r="B10" s="2" t="s">
        <v>146</v>
      </c>
      <c r="C10" t="s">
        <v>147</v>
      </c>
      <c r="D10" s="2"/>
      <c r="E10" s="2" t="s">
        <v>148</v>
      </c>
      <c r="F10" s="2" t="s">
        <v>149</v>
      </c>
      <c r="G10" s="2" t="s">
        <v>120</v>
      </c>
      <c r="H10" s="4">
        <v>18505</v>
      </c>
      <c r="I10" s="2" t="s">
        <v>108</v>
      </c>
    </row>
    <row r="11" spans="1:11">
      <c r="A11" s="2" t="s">
        <v>38</v>
      </c>
      <c r="B11" s="2" t="s">
        <v>150</v>
      </c>
      <c r="C11" t="s">
        <v>151</v>
      </c>
      <c r="D11" s="2" t="s">
        <v>152</v>
      </c>
      <c r="E11" s="2" t="s">
        <v>153</v>
      </c>
      <c r="F11" s="2" t="s">
        <v>154</v>
      </c>
      <c r="G11" s="2" t="s">
        <v>120</v>
      </c>
      <c r="H11" s="4">
        <v>45440</v>
      </c>
      <c r="I11" s="2" t="s">
        <v>126</v>
      </c>
    </row>
    <row r="12" spans="1:11">
      <c r="A12" s="2" t="s">
        <v>41</v>
      </c>
      <c r="B12" s="2" t="s">
        <v>155</v>
      </c>
      <c r="C12" t="s">
        <v>156</v>
      </c>
      <c r="D12" s="2" t="s">
        <v>157</v>
      </c>
      <c r="E12" s="2" t="s">
        <v>158</v>
      </c>
      <c r="F12" s="2" t="s">
        <v>159</v>
      </c>
      <c r="G12" s="2" t="s">
        <v>107</v>
      </c>
      <c r="H12" s="2">
        <v>625001</v>
      </c>
      <c r="I12" s="2" t="s">
        <v>108</v>
      </c>
    </row>
    <row r="13" spans="1:11">
      <c r="A13" s="2" t="s">
        <v>44</v>
      </c>
      <c r="B13" s="2" t="s">
        <v>160</v>
      </c>
      <c r="C13" t="s">
        <v>161</v>
      </c>
      <c r="D13" s="2" t="s">
        <v>162</v>
      </c>
      <c r="E13" s="2" t="s">
        <v>163</v>
      </c>
      <c r="F13" s="2" t="s">
        <v>106</v>
      </c>
      <c r="G13" s="2" t="s">
        <v>107</v>
      </c>
      <c r="H13" s="2">
        <v>625531</v>
      </c>
      <c r="I13" s="2" t="s">
        <v>108</v>
      </c>
    </row>
    <row r="14" spans="1:11">
      <c r="A14" s="2" t="s">
        <v>46</v>
      </c>
      <c r="B14" s="2" t="s">
        <v>164</v>
      </c>
      <c r="C14" t="s">
        <v>165</v>
      </c>
      <c r="D14" s="2" t="s">
        <v>166</v>
      </c>
      <c r="E14" s="2" t="s">
        <v>167</v>
      </c>
      <c r="F14" s="2" t="s">
        <v>114</v>
      </c>
      <c r="G14" s="2" t="s">
        <v>107</v>
      </c>
      <c r="H14" s="2">
        <v>620001</v>
      </c>
      <c r="I14" s="2" t="s">
        <v>108</v>
      </c>
    </row>
    <row r="15" spans="1:11">
      <c r="A15" s="2" t="s">
        <v>48</v>
      </c>
      <c r="B15" s="2" t="s">
        <v>168</v>
      </c>
      <c r="C15" t="s">
        <v>169</v>
      </c>
      <c r="D15" s="2" t="s">
        <v>170</v>
      </c>
      <c r="E15" s="2" t="s">
        <v>171</v>
      </c>
      <c r="F15" s="2" t="s">
        <v>172</v>
      </c>
      <c r="G15" s="2" t="s">
        <v>107</v>
      </c>
      <c r="H15" s="2">
        <v>637001</v>
      </c>
      <c r="I15" s="2" t="s">
        <v>173</v>
      </c>
      <c r="K15" s="5"/>
    </row>
    <row r="16" spans="1:11">
      <c r="A16" s="2" t="s">
        <v>51</v>
      </c>
      <c r="B16" s="2" t="s">
        <v>174</v>
      </c>
      <c r="C16" t="s">
        <v>175</v>
      </c>
      <c r="D16" s="2" t="s">
        <v>176</v>
      </c>
      <c r="E16" s="2" t="s">
        <v>177</v>
      </c>
      <c r="F16" s="2" t="s">
        <v>178</v>
      </c>
      <c r="G16" s="2" t="s">
        <v>120</v>
      </c>
      <c r="H16" s="4">
        <v>90045</v>
      </c>
      <c r="I16" s="2" t="s">
        <v>126</v>
      </c>
    </row>
    <row r="17" spans="1:9">
      <c r="A17" s="2" t="s">
        <v>54</v>
      </c>
      <c r="B17" s="2" t="s">
        <v>179</v>
      </c>
      <c r="C17" t="s">
        <v>180</v>
      </c>
      <c r="D17" s="2" t="s">
        <v>181</v>
      </c>
      <c r="E17" s="2" t="s">
        <v>182</v>
      </c>
      <c r="F17" s="2" t="s">
        <v>183</v>
      </c>
      <c r="G17" s="2" t="s">
        <v>107</v>
      </c>
      <c r="H17" s="2">
        <v>600002</v>
      </c>
      <c r="I17" s="2" t="s">
        <v>108</v>
      </c>
    </row>
    <row r="18" spans="1:9">
      <c r="A18" s="2" t="s">
        <v>56</v>
      </c>
      <c r="B18" s="2" t="s">
        <v>184</v>
      </c>
      <c r="C18" t="s">
        <v>185</v>
      </c>
      <c r="D18" s="2" t="s">
        <v>186</v>
      </c>
      <c r="E18" s="2" t="s">
        <v>187</v>
      </c>
      <c r="F18" s="2" t="s">
        <v>119</v>
      </c>
      <c r="G18" s="2" t="s">
        <v>120</v>
      </c>
      <c r="H18" s="4">
        <v>90065</v>
      </c>
      <c r="I18" s="2" t="s">
        <v>126</v>
      </c>
    </row>
    <row r="19" spans="1:9">
      <c r="A19" s="2" t="s">
        <v>59</v>
      </c>
      <c r="B19" s="2" t="s">
        <v>188</v>
      </c>
      <c r="D19" s="2"/>
      <c r="E19" s="2" t="s">
        <v>189</v>
      </c>
      <c r="F19" s="2" t="s">
        <v>190</v>
      </c>
      <c r="G19" s="2" t="s">
        <v>120</v>
      </c>
      <c r="H19" s="4">
        <v>95160</v>
      </c>
      <c r="I19" s="2" t="s">
        <v>173</v>
      </c>
    </row>
    <row r="20" spans="1:9">
      <c r="A20" s="2" t="s">
        <v>62</v>
      </c>
      <c r="B20" s="2" t="s">
        <v>191</v>
      </c>
      <c r="C20" t="s">
        <v>192</v>
      </c>
      <c r="D20" s="2" t="s">
        <v>193</v>
      </c>
      <c r="E20" s="2" t="s">
        <v>194</v>
      </c>
      <c r="F20" s="2" t="s">
        <v>195</v>
      </c>
      <c r="G20" s="2" t="s">
        <v>107</v>
      </c>
      <c r="H20" s="2">
        <v>643001</v>
      </c>
      <c r="I20" s="2" t="s">
        <v>126</v>
      </c>
    </row>
    <row r="21" spans="1:9">
      <c r="A21" s="2" t="s">
        <v>65</v>
      </c>
      <c r="B21" s="2" t="s">
        <v>196</v>
      </c>
      <c r="C21" t="s">
        <v>197</v>
      </c>
      <c r="D21" s="2" t="s">
        <v>198</v>
      </c>
      <c r="E21" s="2" t="s">
        <v>199</v>
      </c>
      <c r="F21" s="2" t="s">
        <v>200</v>
      </c>
      <c r="G21" s="2" t="s">
        <v>120</v>
      </c>
      <c r="H21" s="4">
        <v>95194</v>
      </c>
      <c r="I21" s="2" t="s">
        <v>108</v>
      </c>
    </row>
    <row r="22" spans="1:9">
      <c r="A22" s="2" t="s">
        <v>65</v>
      </c>
      <c r="B22" s="2" t="s">
        <v>201</v>
      </c>
      <c r="C22" t="s">
        <v>202</v>
      </c>
      <c r="D22" s="2" t="s">
        <v>203</v>
      </c>
      <c r="E22" s="2" t="s">
        <v>204</v>
      </c>
      <c r="F22" s="2" t="s">
        <v>205</v>
      </c>
      <c r="G22" s="2" t="s">
        <v>107</v>
      </c>
      <c r="H22" s="2">
        <v>600047</v>
      </c>
      <c r="I22" s="2" t="s">
        <v>126</v>
      </c>
    </row>
    <row r="23" spans="1:9">
      <c r="A23" s="2" t="s">
        <v>67</v>
      </c>
      <c r="B23" s="2" t="s">
        <v>206</v>
      </c>
      <c r="C23" t="s">
        <v>207</v>
      </c>
      <c r="D23" s="2" t="s">
        <v>208</v>
      </c>
      <c r="E23" s="2" t="s">
        <v>209</v>
      </c>
      <c r="F23" s="2" t="s">
        <v>210</v>
      </c>
      <c r="G23" s="2" t="s">
        <v>120</v>
      </c>
      <c r="H23" s="4">
        <v>23285</v>
      </c>
      <c r="I23" s="2" t="s">
        <v>173</v>
      </c>
    </row>
    <row r="24" spans="1:9">
      <c r="A24" s="2" t="s">
        <v>70</v>
      </c>
      <c r="B24" s="2" t="s">
        <v>211</v>
      </c>
      <c r="C24" t="s">
        <v>212</v>
      </c>
      <c r="D24" s="2" t="s">
        <v>213</v>
      </c>
      <c r="E24" s="2" t="s">
        <v>214</v>
      </c>
      <c r="F24" s="2" t="s">
        <v>205</v>
      </c>
      <c r="G24" s="2" t="s">
        <v>107</v>
      </c>
      <c r="H24" s="2">
        <v>600044</v>
      </c>
      <c r="I24" s="2" t="s">
        <v>108</v>
      </c>
    </row>
    <row r="25" spans="1:9">
      <c r="A25" s="2" t="s">
        <v>73</v>
      </c>
      <c r="B25" s="2" t="s">
        <v>215</v>
      </c>
      <c r="C25" t="s">
        <v>216</v>
      </c>
      <c r="D25" s="2" t="s">
        <v>217</v>
      </c>
      <c r="E25" s="2" t="s">
        <v>218</v>
      </c>
      <c r="F25" s="2" t="s">
        <v>219</v>
      </c>
      <c r="G25" s="2" t="s">
        <v>107</v>
      </c>
      <c r="H25" s="2">
        <v>600022</v>
      </c>
      <c r="I25" s="2" t="s">
        <v>220</v>
      </c>
    </row>
    <row r="26" spans="1:9">
      <c r="A26" s="2" t="s">
        <v>76</v>
      </c>
      <c r="B26" s="2" t="s">
        <v>221</v>
      </c>
      <c r="D26" s="2" t="s">
        <v>222</v>
      </c>
      <c r="E26" s="2" t="s">
        <v>223</v>
      </c>
      <c r="F26" s="2" t="s">
        <v>219</v>
      </c>
      <c r="G26" s="2" t="s">
        <v>107</v>
      </c>
      <c r="H26" s="2">
        <v>600015</v>
      </c>
      <c r="I26" s="2" t="s">
        <v>173</v>
      </c>
    </row>
    <row r="27" spans="1:9">
      <c r="A27" s="2" t="s">
        <v>79</v>
      </c>
      <c r="B27" s="2" t="s">
        <v>224</v>
      </c>
      <c r="C27" t="s">
        <v>225</v>
      </c>
      <c r="D27" s="2" t="s">
        <v>226</v>
      </c>
      <c r="E27" s="2" t="s">
        <v>227</v>
      </c>
      <c r="F27" s="2" t="s">
        <v>228</v>
      </c>
      <c r="G27" s="2" t="s">
        <v>107</v>
      </c>
      <c r="H27" s="2">
        <v>624101</v>
      </c>
      <c r="I27" s="2" t="s">
        <v>108</v>
      </c>
    </row>
    <row r="28" spans="1:9">
      <c r="A28" s="2" t="s">
        <v>82</v>
      </c>
      <c r="B28" s="2" t="s">
        <v>229</v>
      </c>
      <c r="C28" t="s">
        <v>230</v>
      </c>
      <c r="D28" s="2" t="s">
        <v>231</v>
      </c>
      <c r="E28" s="2" t="s">
        <v>232</v>
      </c>
      <c r="F28" s="2" t="s">
        <v>132</v>
      </c>
      <c r="G28" s="2" t="s">
        <v>107</v>
      </c>
      <c r="H28" s="2">
        <v>638001</v>
      </c>
      <c r="I28" s="2" t="s">
        <v>173</v>
      </c>
    </row>
    <row r="29" spans="1:9">
      <c r="A29" s="2" t="s">
        <v>85</v>
      </c>
      <c r="B29" s="2" t="s">
        <v>233</v>
      </c>
      <c r="C29" t="s">
        <v>234</v>
      </c>
      <c r="D29" s="2"/>
      <c r="E29" s="2" t="s">
        <v>235</v>
      </c>
      <c r="F29" s="2" t="s">
        <v>236</v>
      </c>
      <c r="G29" s="2" t="s">
        <v>107</v>
      </c>
      <c r="H29" s="2">
        <v>639001</v>
      </c>
      <c r="I29" s="2" t="s">
        <v>173</v>
      </c>
    </row>
    <row r="30" spans="1:9">
      <c r="A30" s="2" t="s">
        <v>87</v>
      </c>
      <c r="B30" s="2" t="s">
        <v>237</v>
      </c>
      <c r="C30" t="s">
        <v>238</v>
      </c>
      <c r="D30" s="2"/>
      <c r="E30" s="2" t="s">
        <v>239</v>
      </c>
      <c r="F30" s="2" t="s">
        <v>240</v>
      </c>
      <c r="G30" s="2" t="s">
        <v>120</v>
      </c>
      <c r="H30" s="4">
        <v>63131</v>
      </c>
      <c r="I30" s="2" t="s">
        <v>126</v>
      </c>
    </row>
    <row r="31" spans="1:9">
      <c r="A31" s="2" t="s">
        <v>90</v>
      </c>
      <c r="B31" s="2" t="s">
        <v>241</v>
      </c>
      <c r="C31" t="s">
        <v>242</v>
      </c>
      <c r="D31" s="2" t="s">
        <v>243</v>
      </c>
      <c r="E31" s="2" t="s">
        <v>244</v>
      </c>
      <c r="F31" s="2" t="s">
        <v>245</v>
      </c>
      <c r="G31" s="2" t="s">
        <v>120</v>
      </c>
      <c r="H31" s="4">
        <v>77240</v>
      </c>
      <c r="I31" s="2" t="s">
        <v>108</v>
      </c>
    </row>
    <row r="32" spans="1:9">
      <c r="A32" s="2" t="s">
        <v>92</v>
      </c>
      <c r="B32" s="2" t="s">
        <v>246</v>
      </c>
      <c r="C32" t="s">
        <v>247</v>
      </c>
      <c r="D32" s="2" t="s">
        <v>248</v>
      </c>
      <c r="E32" s="2" t="s">
        <v>249</v>
      </c>
      <c r="F32" s="2" t="s">
        <v>250</v>
      </c>
      <c r="G32" s="2" t="s">
        <v>107</v>
      </c>
      <c r="H32" s="2">
        <v>636002</v>
      </c>
      <c r="I32" s="2" t="s">
        <v>126</v>
      </c>
    </row>
    <row r="33" spans="1:9">
      <c r="A33" s="2" t="s">
        <v>92</v>
      </c>
      <c r="B33" s="2" t="s">
        <v>251</v>
      </c>
      <c r="C33" t="s">
        <v>252</v>
      </c>
      <c r="D33" s="2" t="s">
        <v>253</v>
      </c>
      <c r="E33" s="2" t="s">
        <v>254</v>
      </c>
      <c r="F33" s="2" t="s">
        <v>250</v>
      </c>
      <c r="G33" s="2" t="s">
        <v>107</v>
      </c>
      <c r="H33" s="2">
        <v>636001</v>
      </c>
      <c r="I33" s="2" t="s">
        <v>108</v>
      </c>
    </row>
    <row r="34" spans="1:9">
      <c r="A34" s="2" t="s">
        <v>95</v>
      </c>
      <c r="B34" s="2" t="s">
        <v>255</v>
      </c>
      <c r="C34" t="s">
        <v>256</v>
      </c>
      <c r="D34" s="2" t="s">
        <v>257</v>
      </c>
      <c r="E34" s="2" t="s">
        <v>258</v>
      </c>
      <c r="F34" s="2" t="s">
        <v>245</v>
      </c>
      <c r="G34" s="2" t="s">
        <v>120</v>
      </c>
      <c r="H34" s="4">
        <v>10060</v>
      </c>
      <c r="I34" s="2" t="s">
        <v>173</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48F4B9-B3EF-4921-84B8-49BA8470771A}">
  <dimension ref="A1:G34"/>
  <sheetViews>
    <sheetView workbookViewId="0">
      <selection activeCell="I13" sqref="I13"/>
    </sheetView>
  </sheetViews>
  <sheetFormatPr defaultRowHeight="15"/>
  <cols>
    <col min="1" max="1" width="14.42578125" customWidth="1"/>
    <col min="2" max="2" width="13" customWidth="1"/>
    <col min="3" max="3" width="13.85546875" bestFit="1" customWidth="1"/>
    <col min="5" max="5" width="13.5703125" customWidth="1"/>
    <col min="6" max="6" width="16.85546875" bestFit="1" customWidth="1"/>
    <col min="7" max="7" width="10.7109375" customWidth="1"/>
    <col min="8" max="8" width="11.42578125" bestFit="1" customWidth="1"/>
  </cols>
  <sheetData>
    <row r="1" spans="1:7" ht="17.25" customHeight="1">
      <c r="A1" s="1" t="s">
        <v>3</v>
      </c>
      <c r="B1" s="1" t="s">
        <v>8</v>
      </c>
      <c r="C1" s="1" t="s">
        <v>9</v>
      </c>
      <c r="D1" s="1" t="s">
        <v>10</v>
      </c>
      <c r="E1" s="1" t="s">
        <v>11</v>
      </c>
      <c r="F1" s="1" t="s">
        <v>259</v>
      </c>
      <c r="G1" s="1" t="s">
        <v>260</v>
      </c>
    </row>
    <row r="2" spans="1:7">
      <c r="A2" s="2" t="s">
        <v>17</v>
      </c>
      <c r="B2" s="2" t="s">
        <v>261</v>
      </c>
      <c r="C2" s="2" t="s">
        <v>262</v>
      </c>
      <c r="D2" s="2">
        <v>1</v>
      </c>
      <c r="E2" s="2">
        <v>3.8849999999999998</v>
      </c>
      <c r="F2" s="2">
        <v>1.9424999999999999</v>
      </c>
      <c r="G2" s="2">
        <v>0.34970000000000001</v>
      </c>
    </row>
    <row r="3" spans="1:7">
      <c r="A3" s="2" t="s">
        <v>18</v>
      </c>
      <c r="B3" s="2" t="s">
        <v>261</v>
      </c>
      <c r="C3" s="2" t="s">
        <v>262</v>
      </c>
      <c r="D3" s="2">
        <v>0.5</v>
      </c>
      <c r="E3" s="2">
        <v>7.77</v>
      </c>
      <c r="F3" s="2">
        <v>1.554</v>
      </c>
      <c r="G3" s="2">
        <v>0.69930000000000003</v>
      </c>
    </row>
    <row r="4" spans="1:7">
      <c r="A4" s="2" t="s">
        <v>17</v>
      </c>
      <c r="B4" s="2" t="s">
        <v>261</v>
      </c>
      <c r="C4" s="2" t="s">
        <v>262</v>
      </c>
      <c r="D4" s="2">
        <v>1</v>
      </c>
      <c r="E4" s="2">
        <v>12.95</v>
      </c>
      <c r="F4" s="2">
        <v>1.2949999999999999</v>
      </c>
      <c r="G4" s="2">
        <v>1.1655</v>
      </c>
    </row>
    <row r="5" spans="1:7">
      <c r="A5" s="2" t="s">
        <v>23</v>
      </c>
      <c r="B5" s="2" t="s">
        <v>263</v>
      </c>
      <c r="C5" s="2" t="s">
        <v>262</v>
      </c>
      <c r="D5" s="2">
        <v>1</v>
      </c>
      <c r="E5" s="2">
        <v>29.785</v>
      </c>
      <c r="F5" s="2">
        <v>1.1914</v>
      </c>
      <c r="G5" s="2">
        <v>2.6806999999999999</v>
      </c>
    </row>
    <row r="6" spans="1:7">
      <c r="A6" s="2" t="s">
        <v>24</v>
      </c>
      <c r="B6" s="2" t="s">
        <v>263</v>
      </c>
      <c r="C6" s="2" t="s">
        <v>264</v>
      </c>
      <c r="D6" s="2">
        <v>2.5</v>
      </c>
      <c r="E6" s="2">
        <v>3.375</v>
      </c>
      <c r="F6" s="2">
        <v>1.6875</v>
      </c>
      <c r="G6" s="2">
        <v>0.30380000000000001</v>
      </c>
    </row>
    <row r="7" spans="1:7">
      <c r="A7" s="2" t="s">
        <v>27</v>
      </c>
      <c r="B7" s="2" t="s">
        <v>265</v>
      </c>
      <c r="C7" s="2" t="s">
        <v>264</v>
      </c>
      <c r="D7" s="2">
        <v>1</v>
      </c>
      <c r="E7" s="2">
        <v>6.75</v>
      </c>
      <c r="F7" s="2">
        <v>1.35</v>
      </c>
      <c r="G7" s="2">
        <v>0.60750000000000004</v>
      </c>
    </row>
    <row r="8" spans="1:7">
      <c r="A8" s="2" t="s">
        <v>30</v>
      </c>
      <c r="B8" s="2" t="s">
        <v>265</v>
      </c>
      <c r="C8" s="2" t="s">
        <v>264</v>
      </c>
      <c r="D8" s="2">
        <v>0.5</v>
      </c>
      <c r="E8" s="2">
        <v>11.25</v>
      </c>
      <c r="F8" s="2">
        <v>1.125</v>
      </c>
      <c r="G8" s="2">
        <v>1.0125</v>
      </c>
    </row>
    <row r="9" spans="1:7">
      <c r="A9" s="2" t="s">
        <v>33</v>
      </c>
      <c r="B9" s="2" t="s">
        <v>261</v>
      </c>
      <c r="C9" s="2" t="s">
        <v>264</v>
      </c>
      <c r="D9" s="2">
        <v>1</v>
      </c>
      <c r="E9" s="2">
        <v>25.875</v>
      </c>
      <c r="F9" s="2">
        <v>1.0349999999999999</v>
      </c>
      <c r="G9" s="2">
        <v>2.3288000000000002</v>
      </c>
    </row>
    <row r="10" spans="1:7">
      <c r="A10" s="2" t="s">
        <v>36</v>
      </c>
      <c r="B10" s="2" t="s">
        <v>261</v>
      </c>
      <c r="C10" s="2" t="s">
        <v>266</v>
      </c>
      <c r="D10" s="2">
        <v>0.5</v>
      </c>
      <c r="E10" s="2">
        <v>2.9849999999999999</v>
      </c>
      <c r="F10" s="2">
        <v>1.4924999999999999</v>
      </c>
      <c r="G10" s="2">
        <v>0.26869999999999999</v>
      </c>
    </row>
    <row r="11" spans="1:7">
      <c r="A11" s="2" t="s">
        <v>39</v>
      </c>
      <c r="B11" s="2" t="s">
        <v>261</v>
      </c>
      <c r="C11" s="2" t="s">
        <v>266</v>
      </c>
      <c r="D11" s="2">
        <v>0.2</v>
      </c>
      <c r="E11" s="2">
        <v>5.97</v>
      </c>
      <c r="F11" s="2">
        <v>1.194</v>
      </c>
      <c r="G11" s="2">
        <v>0.5373</v>
      </c>
    </row>
    <row r="12" spans="1:7">
      <c r="A12" s="2" t="s">
        <v>42</v>
      </c>
      <c r="B12" s="2" t="s">
        <v>263</v>
      </c>
      <c r="C12" s="2" t="s">
        <v>266</v>
      </c>
      <c r="D12" s="2">
        <v>0.5</v>
      </c>
      <c r="E12" s="2">
        <v>9.9499999999999993</v>
      </c>
      <c r="F12" s="2">
        <v>0.995</v>
      </c>
      <c r="G12" s="2">
        <v>0.89549999999999996</v>
      </c>
    </row>
    <row r="13" spans="1:7">
      <c r="A13" s="2" t="s">
        <v>42</v>
      </c>
      <c r="B13" s="2" t="s">
        <v>263</v>
      </c>
      <c r="C13" s="2" t="s">
        <v>266</v>
      </c>
      <c r="D13" s="2">
        <v>0.5</v>
      </c>
      <c r="E13" s="2">
        <v>22.885000000000002</v>
      </c>
      <c r="F13" s="2">
        <v>0.91539999999999999</v>
      </c>
      <c r="G13" s="2">
        <v>2.0596999999999999</v>
      </c>
    </row>
    <row r="14" spans="1:7">
      <c r="A14" s="2" t="s">
        <v>23</v>
      </c>
      <c r="B14" s="2" t="s">
        <v>263</v>
      </c>
      <c r="C14" s="2" t="s">
        <v>262</v>
      </c>
      <c r="D14" s="2">
        <v>1</v>
      </c>
      <c r="E14" s="2">
        <v>3.585</v>
      </c>
      <c r="F14" s="2">
        <v>1.7925</v>
      </c>
      <c r="G14" s="2">
        <v>0.21510000000000001</v>
      </c>
    </row>
    <row r="15" spans="1:7">
      <c r="A15" s="2" t="s">
        <v>49</v>
      </c>
      <c r="B15" s="2" t="s">
        <v>267</v>
      </c>
      <c r="C15" s="2" t="s">
        <v>262</v>
      </c>
      <c r="D15" s="2">
        <v>2.5</v>
      </c>
      <c r="E15" s="2">
        <v>7.17</v>
      </c>
      <c r="F15" s="2">
        <v>1.4339999999999999</v>
      </c>
      <c r="G15" s="2">
        <v>0.43020000000000003</v>
      </c>
    </row>
    <row r="16" spans="1:7">
      <c r="A16" s="2" t="s">
        <v>52</v>
      </c>
      <c r="B16" s="2" t="s">
        <v>267</v>
      </c>
      <c r="C16" s="2" t="s">
        <v>262</v>
      </c>
      <c r="D16" s="2">
        <v>1</v>
      </c>
      <c r="E16" s="2">
        <v>11.95</v>
      </c>
      <c r="F16" s="2">
        <v>1.1950000000000001</v>
      </c>
      <c r="G16" s="2">
        <v>0.71699999999999997</v>
      </c>
    </row>
    <row r="17" spans="1:7">
      <c r="A17" s="2" t="s">
        <v>49</v>
      </c>
      <c r="B17" s="2" t="s">
        <v>267</v>
      </c>
      <c r="C17" s="2" t="s">
        <v>262</v>
      </c>
      <c r="D17" s="2">
        <v>2.5</v>
      </c>
      <c r="E17" s="2">
        <v>27.484999999999999</v>
      </c>
      <c r="F17" s="2">
        <v>1.0993999999999999</v>
      </c>
      <c r="G17" s="2">
        <v>1.6491</v>
      </c>
    </row>
    <row r="18" spans="1:7">
      <c r="A18" s="2" t="s">
        <v>57</v>
      </c>
      <c r="B18" s="2" t="s">
        <v>267</v>
      </c>
      <c r="C18" s="2" t="s">
        <v>264</v>
      </c>
      <c r="D18" s="2">
        <v>0.2</v>
      </c>
      <c r="E18" s="2">
        <v>2.9849999999999999</v>
      </c>
      <c r="F18" s="2">
        <v>1.4924999999999999</v>
      </c>
      <c r="G18" s="2">
        <v>0.17910000000000001</v>
      </c>
    </row>
    <row r="19" spans="1:7">
      <c r="A19" s="2" t="s">
        <v>60</v>
      </c>
      <c r="B19" s="2" t="s">
        <v>261</v>
      </c>
      <c r="C19" s="2" t="s">
        <v>264</v>
      </c>
      <c r="D19" s="2">
        <v>2.5</v>
      </c>
      <c r="E19" s="2">
        <v>5.97</v>
      </c>
      <c r="F19" s="2">
        <v>1.194</v>
      </c>
      <c r="G19" s="2">
        <v>0.35820000000000002</v>
      </c>
    </row>
    <row r="20" spans="1:7">
      <c r="A20" s="2" t="s">
        <v>63</v>
      </c>
      <c r="B20" s="2" t="s">
        <v>261</v>
      </c>
      <c r="C20" s="2" t="s">
        <v>264</v>
      </c>
      <c r="D20" s="2">
        <v>0.2</v>
      </c>
      <c r="E20" s="2">
        <v>9.9499999999999993</v>
      </c>
      <c r="F20" s="2">
        <v>0.995</v>
      </c>
      <c r="G20" s="2">
        <v>0.59699999999999998</v>
      </c>
    </row>
    <row r="21" spans="1:7">
      <c r="A21" s="2" t="s">
        <v>63</v>
      </c>
      <c r="B21" s="2" t="s">
        <v>261</v>
      </c>
      <c r="C21" s="2" t="s">
        <v>264</v>
      </c>
      <c r="D21" s="2">
        <v>0.2</v>
      </c>
      <c r="E21" s="2">
        <v>22.885000000000002</v>
      </c>
      <c r="F21" s="2">
        <v>0.91539999999999999</v>
      </c>
      <c r="G21" s="2">
        <v>1.3731</v>
      </c>
    </row>
    <row r="22" spans="1:7">
      <c r="A22" s="2" t="s">
        <v>39</v>
      </c>
      <c r="B22" s="2" t="s">
        <v>261</v>
      </c>
      <c r="C22" s="2" t="s">
        <v>266</v>
      </c>
      <c r="D22" s="2">
        <v>0.2</v>
      </c>
      <c r="E22" s="2">
        <v>2.6850000000000001</v>
      </c>
      <c r="F22" s="2">
        <v>1.3425</v>
      </c>
      <c r="G22" s="2">
        <v>0.16109999999999999</v>
      </c>
    </row>
    <row r="23" spans="1:7">
      <c r="A23" s="2" t="s">
        <v>68</v>
      </c>
      <c r="B23" s="2" t="s">
        <v>263</v>
      </c>
      <c r="C23" s="2" t="s">
        <v>266</v>
      </c>
      <c r="D23" s="2">
        <v>2.5</v>
      </c>
      <c r="E23" s="2">
        <v>5.37</v>
      </c>
      <c r="F23" s="2">
        <v>1.0740000000000001</v>
      </c>
      <c r="G23" s="2">
        <v>0.32222000000000001</v>
      </c>
    </row>
    <row r="24" spans="1:7">
      <c r="A24" s="2" t="s">
        <v>71</v>
      </c>
      <c r="B24" s="2" t="s">
        <v>265</v>
      </c>
      <c r="C24" s="2" t="s">
        <v>266</v>
      </c>
      <c r="D24" s="2">
        <v>0.2</v>
      </c>
      <c r="E24" s="2">
        <v>8.9499999999999993</v>
      </c>
      <c r="F24" s="2">
        <v>0.89500000000000002</v>
      </c>
      <c r="G24" s="2">
        <v>0.53700000000000003</v>
      </c>
    </row>
    <row r="25" spans="1:7">
      <c r="A25" s="2" t="s">
        <v>74</v>
      </c>
      <c r="B25" s="2" t="s">
        <v>265</v>
      </c>
      <c r="C25" s="2" t="s">
        <v>266</v>
      </c>
      <c r="D25" s="2">
        <v>1</v>
      </c>
      <c r="E25" s="2">
        <v>20.585000000000001</v>
      </c>
      <c r="F25" s="2">
        <v>0.82340000000000002</v>
      </c>
      <c r="G25" s="2">
        <v>1.2351000000000001</v>
      </c>
    </row>
    <row r="26" spans="1:7">
      <c r="A26" s="2" t="s">
        <v>77</v>
      </c>
      <c r="B26" s="2" t="s">
        <v>265</v>
      </c>
      <c r="C26" s="2" t="s">
        <v>262</v>
      </c>
      <c r="D26" s="2">
        <v>0.2</v>
      </c>
      <c r="E26" s="2">
        <v>4.7549999999999999</v>
      </c>
      <c r="F26" s="2">
        <v>2.3774999999999999</v>
      </c>
      <c r="G26" s="2">
        <v>0.61819999999999997</v>
      </c>
    </row>
    <row r="27" spans="1:7">
      <c r="A27" s="2" t="s">
        <v>80</v>
      </c>
      <c r="B27" s="2" t="s">
        <v>263</v>
      </c>
      <c r="C27" s="2" t="s">
        <v>262</v>
      </c>
      <c r="D27" s="2">
        <v>0.5</v>
      </c>
      <c r="E27" s="2">
        <v>9.51</v>
      </c>
      <c r="F27" s="2">
        <v>1.9019999999999999</v>
      </c>
      <c r="G27" s="2">
        <v>1.2363</v>
      </c>
    </row>
    <row r="28" spans="1:7">
      <c r="A28" s="2" t="s">
        <v>83</v>
      </c>
      <c r="B28" s="2" t="s">
        <v>263</v>
      </c>
      <c r="C28" s="2" t="s">
        <v>262</v>
      </c>
      <c r="D28" s="2">
        <v>0.2</v>
      </c>
      <c r="E28" s="2">
        <v>15.85</v>
      </c>
      <c r="F28" s="2">
        <v>1.585</v>
      </c>
      <c r="G28" s="2">
        <v>2.0605000000000002</v>
      </c>
    </row>
    <row r="29" spans="1:7">
      <c r="A29" s="2" t="s">
        <v>18</v>
      </c>
      <c r="B29" s="2" t="s">
        <v>261</v>
      </c>
      <c r="C29" s="2" t="s">
        <v>262</v>
      </c>
      <c r="D29" s="2">
        <v>0.5</v>
      </c>
      <c r="E29" s="2">
        <v>36.454999999999998</v>
      </c>
      <c r="F29" s="2">
        <v>1.4581999999999999</v>
      </c>
      <c r="G29" s="2">
        <v>4.7392000000000003</v>
      </c>
    </row>
    <row r="30" spans="1:7">
      <c r="A30" s="2" t="s">
        <v>88</v>
      </c>
      <c r="B30" s="2" t="s">
        <v>267</v>
      </c>
      <c r="C30" s="2" t="s">
        <v>264</v>
      </c>
      <c r="D30" s="2">
        <v>1</v>
      </c>
      <c r="E30" s="2">
        <v>4.3650000000000002</v>
      </c>
      <c r="F30" s="2">
        <v>2.1825000000000001</v>
      </c>
      <c r="G30" s="2">
        <v>0.5675</v>
      </c>
    </row>
    <row r="31" spans="1:7">
      <c r="A31" s="2" t="s">
        <v>57</v>
      </c>
      <c r="B31" s="2" t="s">
        <v>267</v>
      </c>
      <c r="C31" s="2" t="s">
        <v>264</v>
      </c>
      <c r="D31" s="2">
        <v>0.2</v>
      </c>
      <c r="E31" s="2">
        <v>8.73</v>
      </c>
      <c r="F31" s="2">
        <v>1.746</v>
      </c>
      <c r="G31" s="2">
        <v>1.1349</v>
      </c>
    </row>
    <row r="32" spans="1:7">
      <c r="A32" s="2" t="s">
        <v>93</v>
      </c>
      <c r="B32" s="2" t="s">
        <v>263</v>
      </c>
      <c r="C32" s="2" t="s">
        <v>264</v>
      </c>
      <c r="D32" s="2">
        <v>0.5</v>
      </c>
      <c r="E32" s="2">
        <v>14.55</v>
      </c>
      <c r="F32" s="2">
        <v>1.4550000000000001</v>
      </c>
      <c r="G32" s="2">
        <v>1.8915</v>
      </c>
    </row>
    <row r="33" spans="1:7">
      <c r="A33" s="2" t="s">
        <v>94</v>
      </c>
      <c r="B33" s="2" t="s">
        <v>265</v>
      </c>
      <c r="C33" s="2" t="s">
        <v>264</v>
      </c>
      <c r="D33" s="2">
        <v>0.2</v>
      </c>
      <c r="E33" s="2">
        <v>33.465000000000003</v>
      </c>
      <c r="F33" s="2">
        <v>1.3386</v>
      </c>
      <c r="G33" s="2">
        <v>4.3505000000000003</v>
      </c>
    </row>
    <row r="34" spans="1:7">
      <c r="A34" s="2" t="s">
        <v>96</v>
      </c>
      <c r="B34" s="2" t="s">
        <v>265</v>
      </c>
      <c r="C34" s="2" t="s">
        <v>266</v>
      </c>
      <c r="D34" s="2">
        <v>0.5</v>
      </c>
      <c r="E34" s="2">
        <v>3.8849999999999998</v>
      </c>
      <c r="F34" s="2">
        <v>1.9424999999999999</v>
      </c>
      <c r="G34" s="2">
        <v>0.50509999999999999</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C44406-579B-498D-A4F8-A18411459B4A}">
  <dimension ref="A3:B30"/>
  <sheetViews>
    <sheetView topLeftCell="A11" workbookViewId="0">
      <selection activeCell="A3" sqref="A3:B30"/>
    </sheetView>
  </sheetViews>
  <sheetFormatPr defaultRowHeight="15"/>
  <cols>
    <col min="1" max="1" width="13.140625" bestFit="1" customWidth="1"/>
    <col min="2" max="2" width="12.140625" bestFit="1" customWidth="1"/>
  </cols>
  <sheetData>
    <row r="3" spans="1:2">
      <c r="A3" s="8" t="s">
        <v>268</v>
      </c>
      <c r="B3" t="s">
        <v>269</v>
      </c>
    </row>
    <row r="4" spans="1:2">
      <c r="A4" s="13" t="s">
        <v>270</v>
      </c>
      <c r="B4" s="15">
        <v>19.899999999999999</v>
      </c>
    </row>
    <row r="5" spans="1:2">
      <c r="A5" s="13" t="s">
        <v>271</v>
      </c>
      <c r="B5" s="15">
        <v>46.66</v>
      </c>
    </row>
    <row r="6" spans="1:2">
      <c r="A6" s="13" t="s">
        <v>272</v>
      </c>
      <c r="B6" s="15">
        <v>23.774999999999999</v>
      </c>
    </row>
    <row r="7" spans="1:2">
      <c r="A7" s="13" t="s">
        <v>273</v>
      </c>
      <c r="B7" s="15">
        <v>3.8849999999999998</v>
      </c>
    </row>
    <row r="8" spans="1:2">
      <c r="A8" s="13" t="s">
        <v>274</v>
      </c>
      <c r="B8" s="15">
        <v>51.75</v>
      </c>
    </row>
    <row r="9" spans="1:2">
      <c r="A9" s="13" t="s">
        <v>275</v>
      </c>
      <c r="B9" s="15">
        <v>5.97</v>
      </c>
    </row>
    <row r="10" spans="1:2">
      <c r="A10" s="13" t="s">
        <v>276</v>
      </c>
      <c r="B10" s="15">
        <v>56.25</v>
      </c>
    </row>
    <row r="11" spans="1:2">
      <c r="A11" s="13" t="s">
        <v>277</v>
      </c>
      <c r="B11" s="15">
        <v>53.519999999999996</v>
      </c>
    </row>
    <row r="12" spans="1:2">
      <c r="A12" s="13" t="s">
        <v>278</v>
      </c>
      <c r="B12" s="15">
        <v>14.924999999999999</v>
      </c>
    </row>
    <row r="13" spans="1:2">
      <c r="A13" s="13" t="s">
        <v>279</v>
      </c>
      <c r="B13" s="15">
        <v>44.75</v>
      </c>
    </row>
    <row r="14" spans="1:2">
      <c r="A14" s="13" t="s">
        <v>280</v>
      </c>
      <c r="B14" s="15">
        <v>21.509999999999998</v>
      </c>
    </row>
    <row r="15" spans="1:2">
      <c r="A15" s="13" t="s">
        <v>281</v>
      </c>
      <c r="B15" s="15">
        <v>49.75</v>
      </c>
    </row>
    <row r="16" spans="1:2">
      <c r="A16" s="13" t="s">
        <v>282</v>
      </c>
      <c r="B16" s="15">
        <v>19.02</v>
      </c>
    </row>
    <row r="17" spans="1:2">
      <c r="A17" s="13" t="s">
        <v>283</v>
      </c>
      <c r="B17" s="15">
        <v>248.83500000000004</v>
      </c>
    </row>
    <row r="18" spans="1:2">
      <c r="A18" s="14">
        <v>44046</v>
      </c>
      <c r="B18" s="15">
        <v>19.899999999999999</v>
      </c>
    </row>
    <row r="19" spans="1:2">
      <c r="A19" s="14">
        <v>44234</v>
      </c>
      <c r="B19" s="15">
        <v>59.57</v>
      </c>
    </row>
    <row r="20" spans="1:2">
      <c r="A20" s="14">
        <v>44265</v>
      </c>
      <c r="B20" s="15">
        <v>26.19</v>
      </c>
    </row>
    <row r="21" spans="1:2">
      <c r="A21" s="14">
        <v>44294</v>
      </c>
      <c r="B21" s="15">
        <v>6.75</v>
      </c>
    </row>
    <row r="22" spans="1:2">
      <c r="A22" s="14">
        <v>44298</v>
      </c>
      <c r="B22" s="15">
        <v>75.209999999999994</v>
      </c>
    </row>
    <row r="23" spans="1:2">
      <c r="A23" s="14">
        <v>44325</v>
      </c>
      <c r="B23" s="15">
        <v>29.849999999999998</v>
      </c>
    </row>
    <row r="24" spans="1:2">
      <c r="A24" s="14">
        <v>44593</v>
      </c>
      <c r="B24" s="15">
        <v>11.94</v>
      </c>
    </row>
    <row r="25" spans="1:2">
      <c r="A25" s="14">
        <v>44600</v>
      </c>
      <c r="B25" s="15">
        <v>23.31</v>
      </c>
    </row>
    <row r="26" spans="1:2">
      <c r="A26" s="14">
        <v>44684</v>
      </c>
      <c r="B26" s="15">
        <v>46.61999999999999</v>
      </c>
    </row>
    <row r="27" spans="1:2">
      <c r="A27" s="14">
        <v>44685</v>
      </c>
      <c r="B27" s="15">
        <v>47.8</v>
      </c>
    </row>
    <row r="28" spans="1:2">
      <c r="A28" s="14">
        <v>44688</v>
      </c>
      <c r="B28" s="15">
        <v>28.68</v>
      </c>
    </row>
    <row r="29" spans="1:2">
      <c r="A29" s="14">
        <v>45232</v>
      </c>
      <c r="B29" s="15">
        <v>102.92500000000001</v>
      </c>
    </row>
    <row r="30" spans="1:2">
      <c r="A30" s="13" t="s">
        <v>284</v>
      </c>
      <c r="B30" s="15">
        <v>1139.2450000000001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17864D-5A2F-469E-9CAB-9E1D691E942A}">
  <dimension ref="A3:B6"/>
  <sheetViews>
    <sheetView workbookViewId="0">
      <selection activeCell="A3" sqref="A3:B6"/>
    </sheetView>
  </sheetViews>
  <sheetFormatPr defaultRowHeight="15"/>
  <cols>
    <col min="1" max="1" width="12.85546875" bestFit="1" customWidth="1"/>
    <col min="2" max="2" width="12.140625" bestFit="1" customWidth="1"/>
  </cols>
  <sheetData>
    <row r="3" spans="1:2">
      <c r="A3" s="8" t="s">
        <v>7</v>
      </c>
      <c r="B3" t="s">
        <v>269</v>
      </c>
    </row>
    <row r="4" spans="1:2">
      <c r="A4" s="13" t="s">
        <v>120</v>
      </c>
      <c r="B4" s="16">
        <v>251.79999999999998</v>
      </c>
    </row>
    <row r="5" spans="1:2">
      <c r="A5" s="13" t="s">
        <v>107</v>
      </c>
      <c r="B5" s="16">
        <v>887.44499999999982</v>
      </c>
    </row>
    <row r="6" spans="1:2">
      <c r="A6" s="13" t="s">
        <v>284</v>
      </c>
      <c r="B6" s="16">
        <v>1139.2449999999999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D039CE-9A67-464F-9E7C-6BD195063289}">
  <dimension ref="A3:B9"/>
  <sheetViews>
    <sheetView workbookViewId="0">
      <selection activeCell="A3" sqref="A3:B9"/>
    </sheetView>
  </sheetViews>
  <sheetFormatPr defaultRowHeight="15"/>
  <cols>
    <col min="1" max="1" width="17.7109375" bestFit="1" customWidth="1"/>
    <col min="2" max="2" width="12.140625" bestFit="1" customWidth="1"/>
  </cols>
  <sheetData>
    <row r="3" spans="1:2">
      <c r="A3" s="8" t="s">
        <v>5</v>
      </c>
      <c r="B3" t="s">
        <v>269</v>
      </c>
    </row>
    <row r="4" spans="1:2">
      <c r="A4" s="13" t="s">
        <v>196</v>
      </c>
      <c r="B4" s="16">
        <v>53.73</v>
      </c>
    </row>
    <row r="5" spans="1:2">
      <c r="A5" s="13" t="s">
        <v>137</v>
      </c>
      <c r="B5" s="16">
        <v>56.25</v>
      </c>
    </row>
    <row r="6" spans="1:2">
      <c r="A6" s="13" t="s">
        <v>164</v>
      </c>
      <c r="B6" s="16">
        <v>59.57</v>
      </c>
    </row>
    <row r="7" spans="1:2">
      <c r="A7" s="13" t="s">
        <v>215</v>
      </c>
      <c r="B7" s="16">
        <v>102.92500000000001</v>
      </c>
    </row>
    <row r="8" spans="1:2">
      <c r="A8" s="13" t="s">
        <v>246</v>
      </c>
      <c r="B8" s="16">
        <v>225.52500000000003</v>
      </c>
    </row>
    <row r="9" spans="1:2">
      <c r="A9" s="13" t="s">
        <v>284</v>
      </c>
      <c r="B9" s="16">
        <v>498.00000000000006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589B7E-2DA6-4DAD-981D-BF4AA6C41864}">
  <dimension ref="A1"/>
  <sheetViews>
    <sheetView workbookViewId="0">
      <selection activeCell="S38" sqref="S38"/>
    </sheetView>
  </sheetViews>
  <sheetFormatPr defaultRowHeight="15"/>
  <cols>
    <col min="1" max="1" width="1.7109375" customWidth="1"/>
  </cols>
  <sheetData>
    <row r="1" ht="5.0999999999999996" customHeight="1"/>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2023-08-07T06:17:09Z</dcterms:created>
  <dcterms:modified xsi:type="dcterms:W3CDTF">2023-08-08T05:11:36Z</dcterms:modified>
  <cp:category/>
  <cp:contentStatus/>
</cp:coreProperties>
</file>